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Narrative" sheetId="1" r:id="rId1"/>
    <sheet name="Budget" sheetId="2" r:id="rId2"/>
    <sheet name="Sheet1" sheetId="3" state="hidden" r:id="rId3"/>
  </sheets>
  <definedNames>
    <definedName name="_xlnm.Print_Area" localSheetId="1">'Budget'!$A$1:$O$65</definedName>
    <definedName name="_xlnm.Print_Area" localSheetId="0">'Budget Narrative'!$A$1:$P$192</definedName>
    <definedName name="_xlnm.Print_Titles" localSheetId="0">'Budget Narrative'!$1:$2</definedName>
  </definedNames>
  <calcPr fullCalcOnLoad="1"/>
</workbook>
</file>

<file path=xl/comments1.xml><?xml version="1.0" encoding="utf-8"?>
<comments xmlns="http://schemas.openxmlformats.org/spreadsheetml/2006/main">
  <authors>
    <author>ServeMN</author>
    <author>RyanK</author>
    <author>Lynn</author>
    <author>Lynn Lewis</author>
  </authors>
  <commentList>
    <comment ref="H163" authorId="0">
      <text>
        <r>
          <rPr>
            <b/>
            <sz val="10"/>
            <rFont val="Tahoma"/>
            <family val="2"/>
          </rPr>
          <t>To make this tie; work with FICA tax line</t>
        </r>
      </text>
    </comment>
    <comment ref="H157" authorId="0">
      <text>
        <r>
          <rPr>
            <b/>
            <sz val="8"/>
            <rFont val="Tahoma"/>
            <family val="2"/>
          </rPr>
          <t>Calculates FICA</t>
        </r>
      </text>
    </comment>
    <comment ref="I171" authorId="0">
      <text>
        <r>
          <rPr>
            <b/>
            <sz val="8"/>
            <rFont val="Tahoma"/>
            <family val="2"/>
          </rPr>
          <t>This is a formula that calculates the max the grantee can charge to indirect - YOU CAN MANUAL KEY IN YOUR OWN DESIRED AMT. AS LONG AS IT DOES NOT EXCEED THE MAX</t>
        </r>
      </text>
    </comment>
    <comment ref="D51" authorId="0">
      <text>
        <r>
          <rPr>
            <b/>
            <sz val="10"/>
            <rFont val="Tahoma"/>
            <family val="2"/>
          </rPr>
          <t xml:space="preserve">Key in desired mileage rate - </t>
        </r>
      </text>
    </comment>
    <comment ref="D41" authorId="0">
      <text>
        <r>
          <rPr>
            <b/>
            <sz val="10"/>
            <rFont val="Tahoma"/>
            <family val="2"/>
          </rPr>
          <t xml:space="preserve">Key in desired mileage rate - </t>
        </r>
      </text>
    </comment>
    <comment ref="C69" authorId="0">
      <text>
        <r>
          <rPr>
            <b/>
            <sz val="10"/>
            <rFont val="Tahoma"/>
            <family val="2"/>
          </rPr>
          <t>Key in # of gear packs needed</t>
        </r>
      </text>
    </comment>
    <comment ref="C97" authorId="0">
      <text>
        <r>
          <rPr>
            <b/>
            <sz val="10"/>
            <rFont val="Tahoma"/>
            <family val="2"/>
          </rPr>
          <t xml:space="preserve">Key # of members
</t>
        </r>
      </text>
    </comment>
    <comment ref="B159" authorId="1">
      <text>
        <r>
          <rPr>
            <b/>
            <sz val="10"/>
            <rFont val="Arial"/>
            <family val="2"/>
          </rPr>
          <t>You may NOT use CNCS funds to pay health insurance costs for less than FT members, unless serving in a FT capacity.</t>
        </r>
        <r>
          <rPr>
            <sz val="8"/>
            <rFont val="Tahoma"/>
            <family val="2"/>
          </rPr>
          <t xml:space="preserve">
</t>
        </r>
      </text>
    </comment>
    <comment ref="E145" authorId="1">
      <text>
        <r>
          <rPr>
            <b/>
            <sz val="11"/>
            <rFont val="Arial"/>
            <family val="2"/>
          </rPr>
          <t>Minimun rate $14,279
Maximum rate $28,558</t>
        </r>
        <r>
          <rPr>
            <b/>
            <sz val="10"/>
            <rFont val="Arial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147" authorId="1">
      <text>
        <r>
          <rPr>
            <b/>
            <sz val="12"/>
            <rFont val="Arial"/>
            <family val="2"/>
          </rPr>
          <t>Maximum rate $15,119</t>
        </r>
        <r>
          <rPr>
            <b/>
            <sz val="11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148" authorId="1">
      <text>
        <r>
          <rPr>
            <b/>
            <sz val="12"/>
            <rFont val="Arial"/>
            <family val="2"/>
          </rPr>
          <t>Maximum rate $11,339</t>
        </r>
        <r>
          <rPr>
            <b/>
            <sz val="11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
</t>
        </r>
      </text>
    </comment>
    <comment ref="E149" authorId="1">
      <text>
        <r>
          <rPr>
            <b/>
            <sz val="12"/>
            <rFont val="Arial"/>
            <family val="2"/>
          </rPr>
          <t>Maximum rate $7,559</t>
        </r>
        <r>
          <rPr>
            <b/>
            <sz val="11"/>
            <rFont val="Arial"/>
            <family val="2"/>
          </rPr>
          <t xml:space="preserve">
</t>
        </r>
      </text>
    </comment>
    <comment ref="E150" authorId="1">
      <text>
        <r>
          <rPr>
            <b/>
            <sz val="12"/>
            <rFont val="Arial"/>
            <family val="2"/>
          </rPr>
          <t>Maximum rate $5,040</t>
        </r>
        <r>
          <rPr>
            <b/>
            <sz val="10"/>
            <rFont val="Arial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75" authorId="2">
      <text>
        <r>
          <rPr>
            <b/>
            <sz val="8"/>
            <rFont val="Tahoma"/>
            <family val="2"/>
          </rPr>
          <t>Lynn: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You must complete Cell M1 above for this to appear.</t>
        </r>
      </text>
    </comment>
    <comment ref="O157" authorId="2">
      <text>
        <r>
          <rPr>
            <sz val="10"/>
            <rFont val="Arial"/>
            <family val="2"/>
          </rPr>
          <t>FICA Check- must equal 0</t>
        </r>
      </text>
    </comment>
    <comment ref="E146" authorId="3">
      <text>
        <r>
          <rPr>
            <b/>
            <sz val="12"/>
            <rFont val="Tahoma"/>
            <family val="2"/>
          </rPr>
          <t xml:space="preserve">Maximum rate $20,159
</t>
        </r>
      </text>
    </comment>
  </commentList>
</comments>
</file>

<file path=xl/sharedStrings.xml><?xml version="1.0" encoding="utf-8"?>
<sst xmlns="http://schemas.openxmlformats.org/spreadsheetml/2006/main" count="366" uniqueCount="189">
  <si>
    <t>Purpose</t>
  </si>
  <si>
    <t>Calculation</t>
  </si>
  <si>
    <t>CNCS Share</t>
  </si>
  <si>
    <t>Totals</t>
  </si>
  <si>
    <t>A.</t>
  </si>
  <si>
    <t>Unit Cost</t>
  </si>
  <si>
    <t>Item</t>
  </si>
  <si>
    <t>F.</t>
  </si>
  <si>
    <t>Daily Rate</t>
  </si>
  <si>
    <t>I.</t>
  </si>
  <si>
    <t>Amount or Estimate</t>
  </si>
  <si>
    <t>Intended Purpose</t>
  </si>
  <si>
    <t>Living Allowance</t>
  </si>
  <si>
    <t>Allowance Rate</t>
  </si>
  <si>
    <t># w/o Allowance</t>
  </si>
  <si>
    <t>Full Time  (1700 hrs)</t>
  </si>
  <si>
    <t>Half Time  (900 hrs)</t>
  </si>
  <si>
    <t>Reduced Half Time  (675 hrs)</t>
  </si>
  <si>
    <t>Quarter Time  (450 hrs)</t>
  </si>
  <si>
    <t>Minimum Time  (300 hrs)</t>
  </si>
  <si>
    <t>B.</t>
  </si>
  <si>
    <t>Cost Type</t>
  </si>
  <si>
    <t>Basis</t>
  </si>
  <si>
    <t>Rate</t>
  </si>
  <si>
    <t>Rate Claimed</t>
  </si>
  <si>
    <t>Personnel Expenses</t>
  </si>
  <si>
    <t>Annual Salary</t>
  </si>
  <si>
    <t>Column 3</t>
  </si>
  <si>
    <t>Column 4</t>
  </si>
  <si>
    <t>Column 5</t>
  </si>
  <si>
    <t xml:space="preserve">     </t>
  </si>
  <si>
    <t>Personnel Fringe Benefits</t>
  </si>
  <si>
    <t xml:space="preserve">C.1.   </t>
  </si>
  <si>
    <t>Staff Travel</t>
  </si>
  <si>
    <t xml:space="preserve">C. 2.   </t>
  </si>
  <si>
    <t>Member Travel</t>
  </si>
  <si>
    <t xml:space="preserve">E.   </t>
  </si>
  <si>
    <t xml:space="preserve">G.1.  </t>
  </si>
  <si>
    <t>Staff Training</t>
  </si>
  <si>
    <t xml:space="preserve">H.  </t>
  </si>
  <si>
    <t xml:space="preserve">B.   </t>
  </si>
  <si>
    <t>Member Support Costs</t>
  </si>
  <si>
    <t xml:space="preserve">A.  </t>
  </si>
  <si>
    <t>Federally Approved Indirect Cost Rate Method</t>
  </si>
  <si>
    <t>D.</t>
  </si>
  <si>
    <t>1)</t>
  </si>
  <si>
    <t>2)</t>
  </si>
  <si>
    <t>Item &amp; Purpose</t>
  </si>
  <si>
    <t>3)</t>
  </si>
  <si>
    <t>FICA</t>
  </si>
  <si>
    <t>Workers Compensation</t>
  </si>
  <si>
    <t>Leave</t>
  </si>
  <si>
    <t>Quantity</t>
  </si>
  <si>
    <t>% Time Spent on Program</t>
  </si>
  <si>
    <t>Column 1</t>
  </si>
  <si>
    <t>Total Program Cost</t>
  </si>
  <si>
    <t xml:space="preserve">C. 1.   </t>
  </si>
  <si>
    <t xml:space="preserve">C. 2.  </t>
  </si>
  <si>
    <t xml:space="preserve">D.   </t>
  </si>
  <si>
    <t xml:space="preserve">E.    </t>
  </si>
  <si>
    <t xml:space="preserve">G.2.  </t>
  </si>
  <si>
    <t xml:space="preserve">H.   </t>
  </si>
  <si>
    <t xml:space="preserve">I.    </t>
  </si>
  <si>
    <t>Section III.   ADMINISTRATIVE COSTS</t>
  </si>
  <si>
    <t xml:space="preserve">1 year FT:  1700 hours       </t>
  </si>
  <si>
    <t>Quarter Time:  450 hours</t>
  </si>
  <si>
    <t>Federally-approved or State-established Indirect Cost Rate</t>
  </si>
  <si>
    <t xml:space="preserve">SUBTOTAL SECTION III:     </t>
  </si>
  <si>
    <t xml:space="preserve">TOTAL PROGRAM OPERATING BUDGET:     </t>
  </si>
  <si>
    <t xml:space="preserve"> SUBTOTAL SECTION II:     </t>
  </si>
  <si>
    <t xml:space="preserve">SUBTOTAL SECTION I:     </t>
  </si>
  <si>
    <t xml:space="preserve">(Sum of SECTIONS I  and III)     </t>
  </si>
  <si>
    <t xml:space="preserve">TOTAL BUDGET COSTS:     </t>
  </si>
  <si>
    <t>Cash</t>
  </si>
  <si>
    <t>In-Kind</t>
  </si>
  <si>
    <t>10% Budget</t>
  </si>
  <si>
    <t>FICA    (7.65% of Total Member Living Allowances)</t>
  </si>
  <si>
    <t>Worker’s Compensation    (or other Death &amp; Dismemberment coverage)</t>
  </si>
  <si>
    <t>OR</t>
  </si>
  <si>
    <t>C.</t>
  </si>
  <si>
    <t>Column 6</t>
  </si>
  <si>
    <t>Column 7</t>
  </si>
  <si>
    <t>Column 8</t>
  </si>
  <si>
    <t>#  Members</t>
  </si>
  <si>
    <t># with Allowance</t>
  </si>
  <si>
    <t>Benchmarks</t>
  </si>
  <si>
    <t>Rate = 7.65%</t>
  </si>
  <si>
    <t>Member Service Gear</t>
  </si>
  <si>
    <t>5)</t>
  </si>
  <si>
    <t>6)</t>
  </si>
  <si>
    <t>4)</t>
  </si>
  <si>
    <t>Cash Match</t>
  </si>
  <si>
    <t>In-Kind Match</t>
  </si>
  <si>
    <t xml:space="preserve">Other </t>
  </si>
  <si>
    <t>Other</t>
  </si>
  <si>
    <t>Corporation Administration</t>
  </si>
  <si>
    <t>ServeMinnesota Share of Administration Costs</t>
  </si>
  <si>
    <t xml:space="preserve">Subtotal Personnel:     </t>
  </si>
  <si>
    <t>7)</t>
  </si>
  <si>
    <t>8)</t>
  </si>
  <si>
    <t>9)</t>
  </si>
  <si>
    <t>10)</t>
  </si>
  <si>
    <t>Equipment  -  (Not greater than 10% of Total CNCS Budget)</t>
  </si>
  <si>
    <t>Supplies  -  (Includes Member Service Gear)</t>
  </si>
  <si>
    <t>Source of Funds</t>
  </si>
  <si>
    <t>Choose Option A or Option B</t>
  </si>
  <si>
    <t>Variance</t>
  </si>
  <si>
    <t>Mininum Time:  300 hours</t>
  </si>
  <si>
    <t>Totals - Form G: Narrative</t>
  </si>
  <si>
    <t>Totals - Form H: Budget</t>
  </si>
  <si>
    <t>Member Training</t>
  </si>
  <si>
    <t>Type of Match:  Cash or In-Kind</t>
  </si>
  <si>
    <t>G.2.</t>
  </si>
  <si>
    <t>APPLICANT NAME:</t>
  </si>
  <si>
    <t>Applicant Match</t>
  </si>
  <si>
    <t>Other Program Operating Costs</t>
  </si>
  <si>
    <t>Corp. Admin. not to exceed 5 % of  Corp. Section I + Section II.  Up to 10% Match allowed without approved Indirect Cost Rate/</t>
  </si>
  <si>
    <t>Corporation Fixed Percentage Method:   ((Sum of Section I + II) * .0526*.80)</t>
  </si>
  <si>
    <t>Organization Name</t>
  </si>
  <si>
    <r>
      <t xml:space="preserve">Position   </t>
    </r>
    <r>
      <rPr>
        <b/>
        <sz val="8"/>
        <rFont val="Times New Roman"/>
        <family val="1"/>
      </rPr>
      <t>(List each separately)</t>
    </r>
  </si>
  <si>
    <r>
      <t xml:space="preserve">FICA  -  </t>
    </r>
    <r>
      <rPr>
        <sz val="8"/>
        <rFont val="Times New Roman"/>
        <family val="1"/>
      </rPr>
      <t>(7.65% of Total Member living Allowances)</t>
    </r>
  </si>
  <si>
    <r>
      <t xml:space="preserve">Worker's Compensation  -  </t>
    </r>
    <r>
      <rPr>
        <sz val="8"/>
        <rFont val="Times New Roman"/>
        <family val="1"/>
      </rPr>
      <t>(or other Death &amp; Dismemberment coverage)</t>
    </r>
  </si>
  <si>
    <r>
      <t xml:space="preserve">Health Care </t>
    </r>
    <r>
      <rPr>
        <sz val="8"/>
        <rFont val="Times New Roman"/>
        <family val="1"/>
      </rPr>
      <t>(CNCS Requirement: Required for FT members, optional for PT)</t>
    </r>
  </si>
  <si>
    <r>
      <t>CNCS</t>
    </r>
    <r>
      <rPr>
        <sz val="11"/>
        <rFont val="Times New Roman"/>
        <family val="1"/>
      </rPr>
      <t xml:space="preserve">                        Admin &lt;= 5%</t>
    </r>
  </si>
  <si>
    <t>No. of Members with Living Allowance</t>
  </si>
  <si>
    <t>Position   (List each separately)</t>
  </si>
  <si>
    <t>TOTAL SECTION I</t>
  </si>
  <si>
    <t>Total</t>
  </si>
  <si>
    <t>Totals Tie #</t>
  </si>
  <si>
    <t>Total CNCS and applicant share must tie to "Total Program Cost"</t>
  </si>
  <si>
    <t>Members w/out Living Allowance</t>
  </si>
  <si>
    <t>Col. 2</t>
  </si>
  <si>
    <t>&gt;</t>
  </si>
  <si>
    <t>TOTAL Match</t>
  </si>
  <si>
    <t>TOTAL SECTION II.</t>
  </si>
  <si>
    <t xml:space="preserve">TOTAL MSY </t>
  </si>
  <si>
    <t xml:space="preserve">CNCS AMOUNT CAN NOT EXCEED </t>
  </si>
  <si>
    <t>Total FICA tax in CNCS column plus and "Applicant Share" must equal FICA shown in "Total Program Cost"</t>
  </si>
  <si>
    <t>Two lines must equal</t>
  </si>
  <si>
    <t>Total Mem.Csts</t>
  </si>
  <si>
    <t>Cost</t>
  </si>
  <si>
    <t>Miles</t>
  </si>
  <si>
    <t>Cost/Mile</t>
  </si>
  <si>
    <t>Other Travel</t>
  </si>
  <si>
    <t>All Travel</t>
  </si>
  <si>
    <t>Tot.Mileage</t>
  </si>
  <si>
    <t>Description</t>
  </si>
  <si>
    <t>Gear</t>
  </si>
  <si>
    <t>Total Gear</t>
  </si>
  <si>
    <t>Cost/pack</t>
  </si>
  <si>
    <t>Other Costs</t>
  </si>
  <si>
    <t>All Supplies</t>
  </si>
  <si>
    <t>All Mem. Train.</t>
  </si>
  <si>
    <t>Total Train.</t>
  </si>
  <si>
    <t xml:space="preserve">Subtotal-Living Allowance / MSY:     </t>
  </si>
  <si>
    <t>CNCS 
Share</t>
  </si>
  <si>
    <t xml:space="preserve">1 year HT:  900 hours      </t>
  </si>
  <si>
    <t>Reduced HT:  675 hours</t>
  </si>
  <si>
    <t>Health Care  (CNCS Requirement: Required for FT members, optional for HT)</t>
  </si>
  <si>
    <t xml:space="preserve">Other Member Costs   </t>
  </si>
  <si>
    <t>CNCS Admin &lt; 5%</t>
  </si>
  <si>
    <t>Member Support costs</t>
  </si>
  <si>
    <t xml:space="preserve">B.    </t>
  </si>
  <si>
    <t xml:space="preserve">Subtotal-Member Support Costs:  </t>
  </si>
  <si>
    <t xml:space="preserve">Section I.  Program Operating Costs </t>
  </si>
  <si>
    <t xml:space="preserve">Section II.   Member Costs </t>
  </si>
  <si>
    <t>11)</t>
  </si>
  <si>
    <t>12)</t>
  </si>
  <si>
    <t xml:space="preserve">   Section III.   Administrative/Indirect Costs</t>
  </si>
  <si>
    <t>Section I.  PROGRAM OPERATING COSTS</t>
  </si>
  <si>
    <t>Section II.   MEMBER COSTS</t>
  </si>
  <si>
    <r>
      <t xml:space="preserve">Number of years operating </t>
    </r>
    <r>
      <rPr>
        <b/>
        <u val="single"/>
        <sz val="12"/>
        <color indexed="8"/>
        <rFont val="Times New Roman"/>
        <family val="1"/>
      </rPr>
      <t>including</t>
    </r>
    <r>
      <rPr>
        <b/>
        <sz val="12"/>
        <color indexed="8"/>
        <rFont val="Times New Roman"/>
        <family val="1"/>
      </rPr>
      <t xml:space="preserve"> Year of this Proposal</t>
    </r>
  </si>
  <si>
    <t>Travel to CNCS Sponsored Training - Expected</t>
  </si>
  <si>
    <t>Cost/ Member</t>
  </si>
  <si>
    <t>Members</t>
  </si>
  <si>
    <t>ServeMN Innovation Maximum =  $500/MSY</t>
  </si>
  <si>
    <t>ServeMN Innovation</t>
  </si>
  <si>
    <t>2 % ServeMinnesota Administrative Fee</t>
  </si>
  <si>
    <t>(Corporation Section I + II Total) *( .0526*.04)</t>
  </si>
  <si>
    <t xml:space="preserve">Applicant Administrative Costs  [(Section I + II) * .0526) * .60]                                                                                                                                                                                                       </t>
  </si>
  <si>
    <t>ServeMinnesota Share of Admin Costs  [(Section I + II) *.0526* .40)</t>
  </si>
  <si>
    <t>Choose either A OR B. ServeMinnesota 2% fee required.</t>
  </si>
  <si>
    <t>Contractual &amp; Consultant Services</t>
  </si>
  <si>
    <t xml:space="preserve">Evaluation </t>
  </si>
  <si>
    <t>(Corporation Section I + II Total) *( .0526*.06)</t>
  </si>
  <si>
    <t>Three Quarter Time (1200 hours)</t>
  </si>
  <si>
    <t>Three Quarter Time: 1200 hours</t>
  </si>
  <si>
    <t>Criminal History Background Checks - for all covered postions ($54 plus cost of state check)</t>
  </si>
  <si>
    <t>CNCS Maximum 
=  $15,479 /MSY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</si>
</sst>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_(&quot;$&quot;* #,##0_);_(&quot;$&quot;* \(#,##0\);_(&quot;$&quot;* &quot;-&quot;??_);_(@_)"/>
    <numFmt numFmtId="168" formatCode="_(&quot;$&quot;* #,##0.000000_);_(&quot;$&quot;* \(#,##0.000000\);_(&quot;$&quot;* &quot;-&quot;??_);_(@_)"/>
    <numFmt numFmtId="169" formatCode="#,##0.0_);\(#,##0.0\)"/>
    <numFmt numFmtId="170" formatCode="#,##0.000"/>
    <numFmt numFmtId="171" formatCode="_(&quot;$&quot;* #,##0.0_);_(&quot;$&quot;* \(#,##0.0\);_(&quot;$&quot;* &quot;-&quot;?_);_(@_)"/>
    <numFmt numFmtId="172" formatCode="[$-409]dddd\,\ mmmm\ dd\,\ yyyy"/>
    <numFmt numFmtId="173" formatCode="[$-409]h:mm:ss\ AM/PM"/>
    <numFmt numFmtId="174" formatCode="_(&quot;$&quot;* #,##0.0_);_(&quot;$&quot;* \(#,##0.0\);_(&quot;$&quot;* &quot;-&quot;??_);_(@_)"/>
    <numFmt numFmtId="175" formatCode="_(&quot;$&quot;* #,##0.0_);_(&quot;$&quot;* \(#,##0.0\);_(&quot;$&quot;* &quot;-&quot;_);_(@_)"/>
    <numFmt numFmtId="176" formatCode="_(&quot;$&quot;* #,##0.00_);_(&quot;$&quot;* \(#,##0.00\);_(&quot;$&quot;* &quot;-&quot;_);_(@_)"/>
    <numFmt numFmtId="177" formatCode="_(&quot;$&quot;* #,##0.0000_);_(&quot;$&quot;* \(#,##0.0000\);_(&quot;$&quot;* &quot;-&quot;??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9.5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ahoma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i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double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0" fillId="0" borderId="1">
      <alignment/>
      <protection/>
    </xf>
    <xf numFmtId="0" fontId="53" fillId="27" borderId="2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8" fillId="0" borderId="0">
      <alignment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10" applyFont="0" applyAlignment="0">
      <protection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44" fontId="3" fillId="0" borderId="0" xfId="0" applyNumberFormat="1" applyFont="1" applyFill="1" applyBorder="1" applyAlignment="1" applyProtection="1">
      <alignment vertical="center"/>
      <protection/>
    </xf>
    <xf numFmtId="44" fontId="4" fillId="0" borderId="0" xfId="0" applyNumberFormat="1" applyFont="1" applyFill="1" applyBorder="1" applyAlignment="1" applyProtection="1">
      <alignment vertical="center" wrapText="1"/>
      <protection/>
    </xf>
    <xf numFmtId="44" fontId="7" fillId="0" borderId="0" xfId="0" applyNumberFormat="1" applyFont="1" applyFill="1" applyBorder="1" applyAlignment="1" applyProtection="1">
      <alignment vertical="center" wrapText="1"/>
      <protection/>
    </xf>
    <xf numFmtId="44" fontId="5" fillId="0" borderId="0" xfId="0" applyNumberFormat="1" applyFont="1" applyFill="1" applyBorder="1" applyAlignment="1" applyProtection="1">
      <alignment vertical="center" wrapText="1"/>
      <protection/>
    </xf>
    <xf numFmtId="44" fontId="4" fillId="0" borderId="0" xfId="0" applyNumberFormat="1" applyFont="1" applyFill="1" applyBorder="1" applyAlignment="1" applyProtection="1">
      <alignment/>
      <protection/>
    </xf>
    <xf numFmtId="44" fontId="10" fillId="0" borderId="0" xfId="0" applyNumberFormat="1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4" fontId="5" fillId="0" borderId="0" xfId="0" applyNumberFormat="1" applyFont="1" applyFill="1" applyBorder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44" fontId="12" fillId="0" borderId="0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44" fontId="5" fillId="0" borderId="0" xfId="0" applyNumberFormat="1" applyFont="1" applyFill="1" applyBorder="1" applyAlignment="1" applyProtection="1">
      <alignment horizontal="centerContinuous"/>
      <protection/>
    </xf>
    <xf numFmtId="44" fontId="5" fillId="0" borderId="0" xfId="0" applyNumberFormat="1" applyFont="1" applyFill="1" applyBorder="1" applyAlignment="1" applyProtection="1">
      <alignment horizontal="centerContinuous" vertical="center"/>
      <protection/>
    </xf>
    <xf numFmtId="44" fontId="5" fillId="0" borderId="0" xfId="0" applyNumberFormat="1" applyFont="1" applyFill="1" applyAlignment="1" applyProtection="1">
      <alignment/>
      <protection/>
    </xf>
    <xf numFmtId="44" fontId="3" fillId="0" borderId="0" xfId="0" applyNumberFormat="1" applyFont="1" applyFill="1" applyBorder="1" applyAlignment="1" applyProtection="1">
      <alignment horizontal="center" vertical="center" wrapText="1"/>
      <protection/>
    </xf>
    <xf numFmtId="44" fontId="13" fillId="0" borderId="0" xfId="0" applyNumberFormat="1" applyFont="1" applyAlignment="1" applyProtection="1">
      <alignment horizontal="right" vertic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44" fontId="3" fillId="0" borderId="0" xfId="0" applyNumberFormat="1" applyFont="1" applyBorder="1" applyAlignment="1" applyProtection="1">
      <alignment horizontal="center" vertical="top" wrapText="1"/>
      <protection/>
    </xf>
    <xf numFmtId="44" fontId="5" fillId="0" borderId="0" xfId="0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 horizontal="center"/>
      <protection/>
    </xf>
    <xf numFmtId="44" fontId="3" fillId="0" borderId="0" xfId="0" applyNumberFormat="1" applyFont="1" applyAlignment="1" applyProtection="1">
      <alignment horizontal="center"/>
      <protection/>
    </xf>
    <xf numFmtId="44" fontId="3" fillId="0" borderId="0" xfId="0" applyNumberFormat="1" applyFont="1" applyAlignment="1" applyProtection="1">
      <alignment horizontal="left"/>
      <protection/>
    </xf>
    <xf numFmtId="44" fontId="3" fillId="0" borderId="12" xfId="0" applyNumberFormat="1" applyFont="1" applyBorder="1" applyAlignment="1" applyProtection="1">
      <alignment horizontal="center" vertical="center" wrapText="1"/>
      <protection/>
    </xf>
    <xf numFmtId="44" fontId="3" fillId="0" borderId="13" xfId="0" applyNumberFormat="1" applyFont="1" applyBorder="1" applyAlignment="1" applyProtection="1">
      <alignment horizontal="center" vertical="center" wrapText="1"/>
      <protection/>
    </xf>
    <xf numFmtId="44" fontId="5" fillId="0" borderId="0" xfId="0" applyNumberFormat="1" applyFont="1" applyFill="1" applyBorder="1" applyAlignment="1" applyProtection="1">
      <alignment horizontal="center" vertical="center" wrapText="1"/>
      <protection/>
    </xf>
    <xf numFmtId="44" fontId="5" fillId="0" borderId="0" xfId="0" applyNumberFormat="1" applyFont="1" applyAlignment="1" applyProtection="1">
      <alignment horizontal="left"/>
      <protection/>
    </xf>
    <xf numFmtId="42" fontId="5" fillId="33" borderId="14" xfId="45" applyNumberFormat="1" applyFont="1" applyFill="1" applyBorder="1" applyAlignment="1" applyProtection="1">
      <alignment/>
      <protection locked="0"/>
    </xf>
    <xf numFmtId="9" fontId="5" fillId="33" borderId="14" xfId="59" applyNumberFormat="1" applyFont="1" applyFill="1" applyBorder="1" applyAlignment="1" applyProtection="1">
      <alignment/>
      <protection locked="0"/>
    </xf>
    <xf numFmtId="42" fontId="5" fillId="33" borderId="14" xfId="45" applyNumberFormat="1" applyFont="1" applyFill="1" applyBorder="1" applyAlignment="1" applyProtection="1">
      <alignment/>
      <protection locked="0"/>
    </xf>
    <xf numFmtId="42" fontId="5" fillId="33" borderId="15" xfId="45" applyNumberFormat="1" applyFont="1" applyFill="1" applyBorder="1" applyAlignment="1" applyProtection="1">
      <alignment/>
      <protection locked="0"/>
    </xf>
    <xf numFmtId="42" fontId="5" fillId="34" borderId="16" xfId="45" applyNumberFormat="1" applyFont="1" applyFill="1" applyBorder="1" applyAlignment="1" applyProtection="1">
      <alignment/>
      <protection/>
    </xf>
    <xf numFmtId="42" fontId="5" fillId="33" borderId="1" xfId="45" applyNumberFormat="1" applyFont="1" applyFill="1" applyBorder="1" applyAlignment="1" applyProtection="1">
      <alignment/>
      <protection locked="0"/>
    </xf>
    <xf numFmtId="42" fontId="5" fillId="33" borderId="1" xfId="45" applyNumberFormat="1" applyFont="1" applyFill="1" applyBorder="1" applyAlignment="1" applyProtection="1">
      <alignment/>
      <protection locked="0"/>
    </xf>
    <xf numFmtId="42" fontId="5" fillId="33" borderId="17" xfId="45" applyNumberFormat="1" applyFont="1" applyFill="1" applyBorder="1" applyAlignment="1" applyProtection="1">
      <alignment/>
      <protection locked="0"/>
    </xf>
    <xf numFmtId="44" fontId="5" fillId="0" borderId="0" xfId="0" applyNumberFormat="1" applyFont="1" applyAlignment="1" applyProtection="1">
      <alignment horizontal="right"/>
      <protection/>
    </xf>
    <xf numFmtId="42" fontId="5" fillId="34" borderId="14" xfId="45" applyNumberFormat="1" applyFont="1" applyFill="1" applyBorder="1" applyAlignment="1" applyProtection="1">
      <alignment/>
      <protection/>
    </xf>
    <xf numFmtId="44" fontId="3" fillId="0" borderId="18" xfId="0" applyNumberFormat="1" applyFont="1" applyBorder="1" applyAlignment="1" applyProtection="1">
      <alignment horizontal="center" vertical="center" wrapText="1"/>
      <protection/>
    </xf>
    <xf numFmtId="42" fontId="5" fillId="33" borderId="14" xfId="0" applyNumberFormat="1" applyFont="1" applyFill="1" applyBorder="1" applyAlignment="1" applyProtection="1">
      <alignment/>
      <protection locked="0"/>
    </xf>
    <xf numFmtId="42" fontId="5" fillId="33" borderId="1" xfId="0" applyNumberFormat="1" applyFont="1" applyFill="1" applyBorder="1" applyAlignment="1" applyProtection="1">
      <alignment/>
      <protection locked="0"/>
    </xf>
    <xf numFmtId="49" fontId="5" fillId="33" borderId="14" xfId="0" applyNumberFormat="1" applyFont="1" applyFill="1" applyBorder="1" applyAlignment="1" applyProtection="1">
      <alignment/>
      <protection locked="0"/>
    </xf>
    <xf numFmtId="44" fontId="5" fillId="33" borderId="14" xfId="0" applyNumberFormat="1" applyFont="1" applyFill="1" applyBorder="1" applyAlignment="1" applyProtection="1">
      <alignment/>
      <protection locked="0"/>
    </xf>
    <xf numFmtId="49" fontId="5" fillId="33" borderId="1" xfId="0" applyNumberFormat="1" applyFont="1" applyFill="1" applyBorder="1" applyAlignment="1" applyProtection="1">
      <alignment/>
      <protection locked="0"/>
    </xf>
    <xf numFmtId="44" fontId="5" fillId="33" borderId="1" xfId="0" applyNumberFormat="1" applyFont="1" applyFill="1" applyBorder="1" applyAlignment="1" applyProtection="1">
      <alignment/>
      <protection locked="0"/>
    </xf>
    <xf numFmtId="44" fontId="5" fillId="33" borderId="14" xfId="45" applyNumberFormat="1" applyFont="1" applyFill="1" applyBorder="1" applyAlignment="1" applyProtection="1">
      <alignment/>
      <protection locked="0"/>
    </xf>
    <xf numFmtId="44" fontId="5" fillId="33" borderId="1" xfId="45" applyNumberFormat="1" applyFont="1" applyFill="1" applyBorder="1" applyAlignment="1" applyProtection="1">
      <alignment/>
      <protection locked="0"/>
    </xf>
    <xf numFmtId="44" fontId="3" fillId="0" borderId="12" xfId="45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/>
      <protection/>
    </xf>
    <xf numFmtId="44" fontId="11" fillId="0" borderId="0" xfId="0" applyNumberFormat="1" applyFont="1" applyFill="1" applyBorder="1" applyAlignment="1" applyProtection="1">
      <alignment horizontal="center" vertical="center" wrapText="1"/>
      <protection/>
    </xf>
    <xf numFmtId="44" fontId="5" fillId="0" borderId="0" xfId="45" applyNumberFormat="1" applyFont="1" applyAlignment="1" applyProtection="1">
      <alignment/>
      <protection/>
    </xf>
    <xf numFmtId="49" fontId="5" fillId="33" borderId="14" xfId="0" applyNumberFormat="1" applyFont="1" applyFill="1" applyBorder="1" applyAlignment="1" applyProtection="1">
      <alignment horizontal="center"/>
      <protection locked="0"/>
    </xf>
    <xf numFmtId="49" fontId="5" fillId="33" borderId="1" xfId="0" applyNumberFormat="1" applyFont="1" applyFill="1" applyBorder="1" applyAlignment="1" applyProtection="1">
      <alignment horizontal="center"/>
      <protection locked="0"/>
    </xf>
    <xf numFmtId="44" fontId="10" fillId="0" borderId="0" xfId="0" applyNumberFormat="1" applyFont="1" applyFill="1" applyBorder="1" applyAlignment="1" applyProtection="1">
      <alignment horizontal="center" vertical="center" wrapText="1"/>
      <protection/>
    </xf>
    <xf numFmtId="168" fontId="5" fillId="0" borderId="0" xfId="0" applyNumberFormat="1" applyFont="1" applyAlignment="1" applyProtection="1">
      <alignment/>
      <protection/>
    </xf>
    <xf numFmtId="42" fontId="5" fillId="34" borderId="19" xfId="45" applyNumberFormat="1" applyFont="1" applyFill="1" applyBorder="1" applyAlignment="1" applyProtection="1">
      <alignment/>
      <protection/>
    </xf>
    <xf numFmtId="10" fontId="5" fillId="33" borderId="14" xfId="45" applyNumberFormat="1" applyFont="1" applyFill="1" applyBorder="1" applyAlignment="1" applyProtection="1">
      <alignment/>
      <protection locked="0"/>
    </xf>
    <xf numFmtId="167" fontId="5" fillId="33" borderId="14" xfId="0" applyNumberFormat="1" applyFont="1" applyFill="1" applyBorder="1" applyAlignment="1" applyProtection="1">
      <alignment/>
      <protection locked="0"/>
    </xf>
    <xf numFmtId="44" fontId="5" fillId="33" borderId="15" xfId="45" applyNumberFormat="1" applyFont="1" applyFill="1" applyBorder="1" applyAlignment="1" applyProtection="1">
      <alignment/>
      <protection locked="0"/>
    </xf>
    <xf numFmtId="44" fontId="5" fillId="34" borderId="20" xfId="0" applyNumberFormat="1" applyFont="1" applyFill="1" applyBorder="1" applyAlignment="1" applyProtection="1">
      <alignment/>
      <protection/>
    </xf>
    <xf numFmtId="44" fontId="5" fillId="34" borderId="16" xfId="0" applyNumberFormat="1" applyFont="1" applyFill="1" applyBorder="1" applyAlignment="1" applyProtection="1">
      <alignment/>
      <protection/>
    </xf>
    <xf numFmtId="44" fontId="5" fillId="0" borderId="21" xfId="0" applyNumberFormat="1" applyFont="1" applyBorder="1" applyAlignment="1" applyProtection="1">
      <alignment/>
      <protection/>
    </xf>
    <xf numFmtId="44" fontId="5" fillId="0" borderId="22" xfId="0" applyNumberFormat="1" applyFont="1" applyBorder="1" applyAlignment="1" applyProtection="1">
      <alignment/>
      <protection/>
    </xf>
    <xf numFmtId="44" fontId="5" fillId="0" borderId="0" xfId="0" applyNumberFormat="1" applyFont="1" applyAlignment="1" applyProtection="1">
      <alignment horizontal="center"/>
      <protection/>
    </xf>
    <xf numFmtId="42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44" fontId="4" fillId="0" borderId="23" xfId="0" applyNumberFormat="1" applyFont="1" applyBorder="1" applyAlignment="1" applyProtection="1">
      <alignment/>
      <protection/>
    </xf>
    <xf numFmtId="44" fontId="5" fillId="0" borderId="24" xfId="0" applyNumberFormat="1" applyFont="1" applyBorder="1" applyAlignment="1" applyProtection="1">
      <alignment/>
      <protection/>
    </xf>
    <xf numFmtId="42" fontId="5" fillId="0" borderId="25" xfId="0" applyNumberFormat="1" applyFont="1" applyBorder="1" applyAlignment="1" applyProtection="1">
      <alignment/>
      <protection/>
    </xf>
    <xf numFmtId="12" fontId="5" fillId="0" borderId="0" xfId="0" applyNumberFormat="1" applyFont="1" applyAlignment="1" applyProtection="1">
      <alignment/>
      <protection/>
    </xf>
    <xf numFmtId="44" fontId="5" fillId="0" borderId="23" xfId="0" applyNumberFormat="1" applyFont="1" applyBorder="1" applyAlignment="1" applyProtection="1">
      <alignment/>
      <protection/>
    </xf>
    <xf numFmtId="44" fontId="5" fillId="0" borderId="26" xfId="0" applyNumberFormat="1" applyFont="1" applyBorder="1" applyAlignment="1" applyProtection="1">
      <alignment/>
      <protection/>
    </xf>
    <xf numFmtId="44" fontId="5" fillId="0" borderId="27" xfId="0" applyNumberFormat="1" applyFont="1" applyBorder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 horizontal="center"/>
      <protection/>
    </xf>
    <xf numFmtId="42" fontId="5" fillId="0" borderId="14" xfId="45" applyNumberFormat="1" applyFont="1" applyBorder="1" applyAlignment="1" applyProtection="1">
      <alignment/>
      <protection/>
    </xf>
    <xf numFmtId="42" fontId="5" fillId="0" borderId="1" xfId="45" applyNumberFormat="1" applyFont="1" applyBorder="1" applyAlignment="1" applyProtection="1">
      <alignment/>
      <protection/>
    </xf>
    <xf numFmtId="42" fontId="5" fillId="0" borderId="28" xfId="45" applyNumberFormat="1" applyFont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/>
      <protection/>
    </xf>
    <xf numFmtId="42" fontId="5" fillId="0" borderId="25" xfId="45" applyNumberFormat="1" applyFont="1" applyBorder="1" applyAlignment="1" applyProtection="1">
      <alignment/>
      <protection/>
    </xf>
    <xf numFmtId="42" fontId="5" fillId="0" borderId="14" xfId="0" applyNumberFormat="1" applyFont="1" applyBorder="1" applyAlignment="1" applyProtection="1">
      <alignment/>
      <protection/>
    </xf>
    <xf numFmtId="42" fontId="5" fillId="0" borderId="1" xfId="0" applyNumberFormat="1" applyFont="1" applyBorder="1" applyAlignment="1" applyProtection="1">
      <alignment/>
      <protection/>
    </xf>
    <xf numFmtId="39" fontId="11" fillId="0" borderId="29" xfId="0" applyNumberFormat="1" applyFont="1" applyBorder="1" applyAlignment="1" applyProtection="1">
      <alignment horizontal="center"/>
      <protection/>
    </xf>
    <xf numFmtId="44" fontId="5" fillId="0" borderId="30" xfId="0" applyNumberFormat="1" applyFont="1" applyBorder="1" applyAlignment="1" applyProtection="1">
      <alignment/>
      <protection/>
    </xf>
    <xf numFmtId="44" fontId="5" fillId="0" borderId="14" xfId="0" applyNumberFormat="1" applyFont="1" applyBorder="1" applyAlignment="1" applyProtection="1">
      <alignment/>
      <protection/>
    </xf>
    <xf numFmtId="44" fontId="5" fillId="0" borderId="25" xfId="45" applyNumberFormat="1" applyFont="1" applyBorder="1" applyAlignment="1" applyProtection="1">
      <alignment/>
      <protection/>
    </xf>
    <xf numFmtId="44" fontId="5" fillId="0" borderId="31" xfId="0" applyNumberFormat="1" applyFont="1" applyBorder="1" applyAlignment="1" applyProtection="1">
      <alignment/>
      <protection/>
    </xf>
    <xf numFmtId="44" fontId="16" fillId="0" borderId="32" xfId="0" applyNumberFormat="1" applyFont="1" applyBorder="1" applyAlignment="1" applyProtection="1">
      <alignment horizontal="center" wrapText="1"/>
      <protection/>
    </xf>
    <xf numFmtId="44" fontId="16" fillId="0" borderId="32" xfId="0" applyNumberFormat="1" applyFont="1" applyFill="1" applyBorder="1" applyAlignment="1" applyProtection="1">
      <alignment horizontal="center" vertical="center" wrapText="1"/>
      <protection/>
    </xf>
    <xf numFmtId="44" fontId="17" fillId="0" borderId="32" xfId="0" applyNumberFormat="1" applyFont="1" applyBorder="1" applyAlignment="1" applyProtection="1">
      <alignment horizontal="center" vertical="center" wrapText="1"/>
      <protection/>
    </xf>
    <xf numFmtId="44" fontId="16" fillId="0" borderId="18" xfId="0" applyNumberFormat="1" applyFont="1" applyFill="1" applyBorder="1" applyAlignment="1" applyProtection="1">
      <alignment horizontal="center" vertical="center" wrapText="1"/>
      <protection/>
    </xf>
    <xf numFmtId="44" fontId="16" fillId="0" borderId="12" xfId="0" applyNumberFormat="1" applyFont="1" applyFill="1" applyBorder="1" applyAlignment="1" applyProtection="1">
      <alignment horizontal="center" vertical="center" wrapText="1"/>
      <protection/>
    </xf>
    <xf numFmtId="44" fontId="6" fillId="0" borderId="23" xfId="0" applyNumberFormat="1" applyFont="1" applyBorder="1" applyAlignment="1" applyProtection="1">
      <alignment/>
      <protection/>
    </xf>
    <xf numFmtId="44" fontId="3" fillId="35" borderId="25" xfId="0" applyNumberFormat="1" applyFont="1" applyFill="1" applyBorder="1" applyAlignment="1" applyProtection="1">
      <alignment horizontal="left"/>
      <protection/>
    </xf>
    <xf numFmtId="44" fontId="3" fillId="35" borderId="25" xfId="0" applyNumberFormat="1" applyFont="1" applyFill="1" applyBorder="1" applyAlignment="1" applyProtection="1">
      <alignment/>
      <protection/>
    </xf>
    <xf numFmtId="37" fontId="3" fillId="35" borderId="25" xfId="0" applyNumberFormat="1" applyFont="1" applyFill="1" applyBorder="1" applyAlignment="1" applyProtection="1">
      <alignment/>
      <protection/>
    </xf>
    <xf numFmtId="44" fontId="5" fillId="0" borderId="0" xfId="0" applyNumberFormat="1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/>
      <protection/>
    </xf>
    <xf numFmtId="44" fontId="5" fillId="0" borderId="1" xfId="45" applyFont="1" applyBorder="1" applyAlignment="1" applyProtection="1">
      <alignment/>
      <protection/>
    </xf>
    <xf numFmtId="9" fontId="5" fillId="0" borderId="1" xfId="45" applyNumberFormat="1" applyFont="1" applyBorder="1" applyAlignment="1" applyProtection="1">
      <alignment horizontal="right"/>
      <protection/>
    </xf>
    <xf numFmtId="167" fontId="5" fillId="0" borderId="1" xfId="45" applyNumberFormat="1" applyFont="1" applyBorder="1" applyAlignment="1" applyProtection="1">
      <alignment/>
      <protection/>
    </xf>
    <xf numFmtId="167" fontId="5" fillId="0" borderId="17" xfId="45" applyNumberFormat="1" applyFont="1" applyBorder="1" applyAlignment="1" applyProtection="1">
      <alignment/>
      <protection/>
    </xf>
    <xf numFmtId="167" fontId="5" fillId="34" borderId="34" xfId="45" applyNumberFormat="1" applyFont="1" applyFill="1" applyBorder="1" applyAlignment="1" applyProtection="1">
      <alignment/>
      <protection/>
    </xf>
    <xf numFmtId="167" fontId="5" fillId="34" borderId="16" xfId="45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4" fontId="5" fillId="0" borderId="10" xfId="45" applyFont="1" applyBorder="1" applyAlignment="1" applyProtection="1">
      <alignment/>
      <protection/>
    </xf>
    <xf numFmtId="167" fontId="5" fillId="0" borderId="31" xfId="45" applyNumberFormat="1" applyFont="1" applyBorder="1" applyAlignment="1" applyProtection="1">
      <alignment/>
      <protection/>
    </xf>
    <xf numFmtId="167" fontId="5" fillId="0" borderId="35" xfId="45" applyNumberFormat="1" applyFont="1" applyBorder="1" applyAlignment="1" applyProtection="1">
      <alignment/>
      <protection/>
    </xf>
    <xf numFmtId="43" fontId="3" fillId="0" borderId="1" xfId="43" applyFont="1" applyBorder="1" applyAlignment="1" applyProtection="1">
      <alignment/>
      <protection/>
    </xf>
    <xf numFmtId="167" fontId="5" fillId="0" borderId="14" xfId="45" applyNumberFormat="1" applyFont="1" applyBorder="1" applyAlignment="1" applyProtection="1">
      <alignment/>
      <protection/>
    </xf>
    <xf numFmtId="167" fontId="5" fillId="0" borderId="15" xfId="45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44" fontId="5" fillId="0" borderId="0" xfId="45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3" fontId="3" fillId="0" borderId="16" xfId="43" applyFont="1" applyBorder="1" applyAlignment="1" applyProtection="1">
      <alignment horizontal="center" vertical="center" wrapText="1"/>
      <protection/>
    </xf>
    <xf numFmtId="43" fontId="3" fillId="0" borderId="16" xfId="43" applyFont="1" applyBorder="1" applyAlignment="1" applyProtection="1">
      <alignment/>
      <protection/>
    </xf>
    <xf numFmtId="167" fontId="5" fillId="0" borderId="36" xfId="45" applyNumberFormat="1" applyFont="1" applyBorder="1" applyAlignment="1" applyProtection="1">
      <alignment/>
      <protection/>
    </xf>
    <xf numFmtId="43" fontId="3" fillId="0" borderId="14" xfId="43" applyFont="1" applyBorder="1" applyAlignment="1" applyProtection="1">
      <alignment/>
      <protection/>
    </xf>
    <xf numFmtId="43" fontId="3" fillId="0" borderId="34" xfId="43" applyFont="1" applyBorder="1" applyAlignment="1" applyProtection="1">
      <alignment/>
      <protection/>
    </xf>
    <xf numFmtId="164" fontId="5" fillId="0" borderId="10" xfId="43" applyNumberFormat="1" applyFont="1" applyBorder="1" applyAlignment="1" applyProtection="1">
      <alignment/>
      <protection/>
    </xf>
    <xf numFmtId="164" fontId="3" fillId="0" borderId="10" xfId="43" applyNumberFormat="1" applyFont="1" applyBorder="1" applyAlignment="1" applyProtection="1">
      <alignment horizontal="right"/>
      <protection/>
    </xf>
    <xf numFmtId="167" fontId="5" fillId="0" borderId="37" xfId="45" applyNumberFormat="1" applyFont="1" applyBorder="1" applyAlignment="1" applyProtection="1">
      <alignment/>
      <protection/>
    </xf>
    <xf numFmtId="167" fontId="5" fillId="0" borderId="30" xfId="45" applyNumberFormat="1" applyFont="1" applyBorder="1" applyAlignment="1" applyProtection="1">
      <alignment/>
      <protection/>
    </xf>
    <xf numFmtId="43" fontId="3" fillId="0" borderId="1" xfId="43" applyFont="1" applyBorder="1" applyAlignment="1" applyProtection="1">
      <alignment horizontal="center" vertical="center" wrapText="1"/>
      <protection/>
    </xf>
    <xf numFmtId="43" fontId="5" fillId="0" borderId="0" xfId="43" applyFont="1" applyAlignment="1" applyProtection="1">
      <alignment/>
      <protection/>
    </xf>
    <xf numFmtId="164" fontId="5" fillId="0" borderId="0" xfId="43" applyNumberFormat="1" applyFont="1" applyBorder="1" applyAlignment="1" applyProtection="1">
      <alignment/>
      <protection/>
    </xf>
    <xf numFmtId="167" fontId="5" fillId="0" borderId="25" xfId="45" applyNumberFormat="1" applyFont="1" applyBorder="1" applyAlignment="1" applyProtection="1">
      <alignment/>
      <protection/>
    </xf>
    <xf numFmtId="167" fontId="5" fillId="34" borderId="14" xfId="45" applyNumberFormat="1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3" fontId="3" fillId="0" borderId="1" xfId="43" applyFont="1" applyBorder="1" applyAlignment="1" applyProtection="1">
      <alignment horizontal="left"/>
      <protection/>
    </xf>
    <xf numFmtId="167" fontId="5" fillId="0" borderId="1" xfId="45" applyNumberFormat="1" applyFont="1" applyBorder="1" applyAlignment="1" applyProtection="1">
      <alignment horizontal="center"/>
      <protection/>
    </xf>
    <xf numFmtId="167" fontId="5" fillId="34" borderId="16" xfId="45" applyNumberFormat="1" applyFont="1" applyFill="1" applyBorder="1" applyAlignment="1" applyProtection="1">
      <alignment horizontal="center"/>
      <protection/>
    </xf>
    <xf numFmtId="167" fontId="5" fillId="34" borderId="17" xfId="45" applyNumberFormat="1" applyFont="1" applyFill="1" applyBorder="1" applyAlignment="1" applyProtection="1">
      <alignment horizontal="center"/>
      <protection/>
    </xf>
    <xf numFmtId="167" fontId="5" fillId="34" borderId="10" xfId="45" applyNumberFormat="1" applyFont="1" applyFill="1" applyBorder="1" applyAlignment="1" applyProtection="1">
      <alignment horizontal="center"/>
      <protection/>
    </xf>
    <xf numFmtId="167" fontId="5" fillId="0" borderId="38" xfId="45" applyNumberFormat="1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7" fontId="5" fillId="0" borderId="0" xfId="45" applyNumberFormat="1" applyFont="1" applyBorder="1" applyAlignment="1" applyProtection="1">
      <alignment/>
      <protection/>
    </xf>
    <xf numFmtId="167" fontId="5" fillId="0" borderId="20" xfId="45" applyNumberFormat="1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3" fontId="5" fillId="0" borderId="0" xfId="43" applyFont="1" applyAlignment="1">
      <alignment horizontal="left"/>
    </xf>
    <xf numFmtId="166" fontId="5" fillId="0" borderId="0" xfId="0" applyNumberFormat="1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38" fontId="5" fillId="0" borderId="44" xfId="0" applyNumberFormat="1" applyFont="1" applyFill="1" applyBorder="1" applyAlignment="1" applyProtection="1">
      <alignment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167" fontId="5" fillId="0" borderId="0" xfId="45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5" fillId="0" borderId="0" xfId="56" applyFont="1" applyAlignment="1">
      <alignment/>
      <protection/>
    </xf>
    <xf numFmtId="42" fontId="5" fillId="0" borderId="0" xfId="56" applyNumberFormat="1" applyFont="1" applyAlignment="1">
      <alignment wrapText="1"/>
      <protection/>
    </xf>
    <xf numFmtId="166" fontId="5" fillId="0" borderId="0" xfId="56" applyNumberFormat="1" applyFont="1" applyAlignment="1">
      <alignment/>
      <protection/>
    </xf>
    <xf numFmtId="166" fontId="5" fillId="0" borderId="0" xfId="56" applyNumberFormat="1" applyFont="1" applyFill="1" applyAlignment="1">
      <alignment/>
      <protection/>
    </xf>
    <xf numFmtId="37" fontId="5" fillId="0" borderId="1" xfId="45" applyNumberFormat="1" applyFont="1" applyBorder="1" applyAlignment="1" applyProtection="1">
      <alignment/>
      <protection/>
    </xf>
    <xf numFmtId="167" fontId="5" fillId="34" borderId="19" xfId="45" applyNumberFormat="1" applyFont="1" applyFill="1" applyBorder="1" applyAlignment="1" applyProtection="1">
      <alignment/>
      <protection/>
    </xf>
    <xf numFmtId="164" fontId="3" fillId="0" borderId="10" xfId="43" applyNumberFormat="1" applyFont="1" applyBorder="1" applyAlignment="1" applyProtection="1">
      <alignment horizontal="left"/>
      <protection/>
    </xf>
    <xf numFmtId="43" fontId="3" fillId="0" borderId="39" xfId="43" applyFont="1" applyBorder="1" applyAlignment="1" applyProtection="1">
      <alignment/>
      <protection/>
    </xf>
    <xf numFmtId="167" fontId="5" fillId="0" borderId="41" xfId="45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9" fontId="5" fillId="0" borderId="1" xfId="45" applyNumberFormat="1" applyFont="1" applyBorder="1" applyAlignment="1" applyProtection="1">
      <alignment horizontal="left"/>
      <protection/>
    </xf>
    <xf numFmtId="167" fontId="5" fillId="0" borderId="35" xfId="45" applyNumberFormat="1" applyFont="1" applyFill="1" applyBorder="1" applyAlignment="1" applyProtection="1">
      <alignment/>
      <protection/>
    </xf>
    <xf numFmtId="167" fontId="5" fillId="0" borderId="0" xfId="45" applyNumberFormat="1" applyFont="1" applyFill="1" applyBorder="1" applyAlignment="1" applyProtection="1">
      <alignment/>
      <protection/>
    </xf>
    <xf numFmtId="167" fontId="5" fillId="0" borderId="15" xfId="45" applyNumberFormat="1" applyFont="1" applyFill="1" applyBorder="1" applyAlignment="1" applyProtection="1">
      <alignment/>
      <protection/>
    </xf>
    <xf numFmtId="167" fontId="5" fillId="0" borderId="1" xfId="45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4" borderId="19" xfId="45" applyNumberFormat="1" applyFont="1" applyFill="1" applyBorder="1" applyAlignment="1" applyProtection="1">
      <alignment horizontal="center"/>
      <protection/>
    </xf>
    <xf numFmtId="167" fontId="5" fillId="34" borderId="31" xfId="45" applyNumberFormat="1" applyFont="1" applyFill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/>
    </xf>
    <xf numFmtId="0" fontId="20" fillId="36" borderId="14" xfId="0" applyFont="1" applyFill="1" applyBorder="1" applyAlignment="1" applyProtection="1">
      <alignment horizontal="center" vertical="center" wrapText="1"/>
      <protection/>
    </xf>
    <xf numFmtId="167" fontId="5" fillId="36" borderId="1" xfId="45" applyNumberFormat="1" applyFont="1" applyFill="1" applyBorder="1" applyAlignment="1" applyProtection="1">
      <alignment/>
      <protection/>
    </xf>
    <xf numFmtId="167" fontId="5" fillId="36" borderId="31" xfId="45" applyNumberFormat="1" applyFont="1" applyFill="1" applyBorder="1" applyAlignment="1" applyProtection="1">
      <alignment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/>
      <protection/>
    </xf>
    <xf numFmtId="166" fontId="3" fillId="36" borderId="31" xfId="0" applyNumberFormat="1" applyFont="1" applyFill="1" applyBorder="1" applyAlignment="1" applyProtection="1">
      <alignment/>
      <protection/>
    </xf>
    <xf numFmtId="42" fontId="5" fillId="0" borderId="0" xfId="0" applyNumberFormat="1" applyFont="1" applyBorder="1" applyAlignment="1" applyProtection="1">
      <alignment/>
      <protection/>
    </xf>
    <xf numFmtId="43" fontId="3" fillId="0" borderId="10" xfId="43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44" fontId="21" fillId="0" borderId="0" xfId="0" applyNumberFormat="1" applyFont="1" applyAlignment="1" applyProtection="1">
      <alignment/>
      <protection/>
    </xf>
    <xf numFmtId="44" fontId="5" fillId="37" borderId="0" xfId="0" applyNumberFormat="1" applyFont="1" applyFill="1" applyAlignment="1" applyProtection="1">
      <alignment/>
      <protection/>
    </xf>
    <xf numFmtId="42" fontId="5" fillId="33" borderId="46" xfId="45" applyNumberFormat="1" applyFont="1" applyFill="1" applyBorder="1" applyAlignment="1" applyProtection="1">
      <alignment/>
      <protection locked="0"/>
    </xf>
    <xf numFmtId="42" fontId="5" fillId="0" borderId="31" xfId="45" applyNumberFormat="1" applyFont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wrapText="1"/>
      <protection locked="0"/>
    </xf>
    <xf numFmtId="44" fontId="22" fillId="36" borderId="47" xfId="0" applyNumberFormat="1" applyFont="1" applyFill="1" applyBorder="1" applyAlignment="1" applyProtection="1">
      <alignment horizontal="center" vertical="center" wrapText="1"/>
      <protection/>
    </xf>
    <xf numFmtId="10" fontId="5" fillId="36" borderId="48" xfId="0" applyNumberFormat="1" applyFont="1" applyFill="1" applyBorder="1" applyAlignment="1" applyProtection="1">
      <alignment vertical="center" wrapText="1"/>
      <protection/>
    </xf>
    <xf numFmtId="44" fontId="23" fillId="0" borderId="0" xfId="0" applyNumberFormat="1" applyFont="1" applyAlignment="1" applyProtection="1">
      <alignment horizontal="right"/>
      <protection/>
    </xf>
    <xf numFmtId="37" fontId="15" fillId="37" borderId="0" xfId="0" applyNumberFormat="1" applyFont="1" applyFill="1" applyAlignment="1" applyProtection="1">
      <alignment/>
      <protection/>
    </xf>
    <xf numFmtId="39" fontId="5" fillId="0" borderId="33" xfId="0" applyNumberFormat="1" applyFont="1" applyBorder="1" applyAlignment="1" applyProtection="1">
      <alignment/>
      <protection/>
    </xf>
    <xf numFmtId="44" fontId="5" fillId="0" borderId="14" xfId="0" applyNumberFormat="1" applyFont="1" applyBorder="1" applyAlignment="1" applyProtection="1">
      <alignment horizontal="center" vertical="center" wrapText="1"/>
      <protection/>
    </xf>
    <xf numFmtId="2" fontId="5" fillId="33" borderId="14" xfId="0" applyNumberFormat="1" applyFont="1" applyFill="1" applyBorder="1" applyAlignment="1" applyProtection="1">
      <alignment horizontal="center"/>
      <protection locked="0"/>
    </xf>
    <xf numFmtId="2" fontId="5" fillId="33" borderId="1" xfId="0" applyNumberFormat="1" applyFont="1" applyFill="1" applyBorder="1" applyAlignment="1" applyProtection="1">
      <alignment horizontal="center"/>
      <protection locked="0"/>
    </xf>
    <xf numFmtId="0" fontId="5" fillId="38" borderId="33" xfId="0" applyFont="1" applyFill="1" applyBorder="1" applyAlignment="1" applyProtection="1">
      <alignment/>
      <protection/>
    </xf>
    <xf numFmtId="44" fontId="3" fillId="0" borderId="10" xfId="0" applyNumberFormat="1" applyFont="1" applyBorder="1" applyAlignment="1" applyProtection="1">
      <alignment horizontal="left"/>
      <protection/>
    </xf>
    <xf numFmtId="42" fontId="5" fillId="37" borderId="0" xfId="0" applyNumberFormat="1" applyFont="1" applyFill="1" applyAlignment="1" applyProtection="1">
      <alignment/>
      <protection/>
    </xf>
    <xf numFmtId="44" fontId="3" fillId="0" borderId="49" xfId="0" applyNumberFormat="1" applyFont="1" applyBorder="1" applyAlignment="1" applyProtection="1">
      <alignment vertical="center" wrapText="1"/>
      <protection/>
    </xf>
    <xf numFmtId="44" fontId="3" fillId="0" borderId="32" xfId="0" applyNumberFormat="1" applyFont="1" applyBorder="1" applyAlignment="1" applyProtection="1">
      <alignment vertical="center" wrapText="1"/>
      <protection/>
    </xf>
    <xf numFmtId="49" fontId="5" fillId="33" borderId="46" xfId="0" applyNumberFormat="1" applyFont="1" applyFill="1" applyBorder="1" applyAlignment="1" applyProtection="1">
      <alignment/>
      <protection locked="0"/>
    </xf>
    <xf numFmtId="49" fontId="5" fillId="33" borderId="1" xfId="0" applyNumberFormat="1" applyFont="1" applyFill="1" applyBorder="1" applyAlignment="1" applyProtection="1">
      <alignment/>
      <protection locked="0"/>
    </xf>
    <xf numFmtId="44" fontId="3" fillId="0" borderId="50" xfId="0" applyNumberFormat="1" applyFont="1" applyBorder="1" applyAlignment="1" applyProtection="1">
      <alignment vertical="center" wrapText="1"/>
      <protection/>
    </xf>
    <xf numFmtId="170" fontId="5" fillId="33" borderId="51" xfId="0" applyNumberFormat="1" applyFont="1" applyFill="1" applyBorder="1" applyAlignment="1" applyProtection="1">
      <alignment/>
      <protection locked="0"/>
    </xf>
    <xf numFmtId="44" fontId="6" fillId="0" borderId="21" xfId="0" applyNumberFormat="1" applyFont="1" applyBorder="1" applyAlignment="1" applyProtection="1">
      <alignment horizontal="center" wrapText="1"/>
      <protection/>
    </xf>
    <xf numFmtId="44" fontId="6" fillId="0" borderId="0" xfId="0" applyNumberFormat="1" applyFont="1" applyBorder="1" applyAlignment="1" applyProtection="1" quotePrefix="1">
      <alignment horizontal="center" wrapText="1"/>
      <protection/>
    </xf>
    <xf numFmtId="44" fontId="6" fillId="0" borderId="0" xfId="0" applyNumberFormat="1" applyFont="1" applyBorder="1" applyAlignment="1" applyProtection="1">
      <alignment horizontal="center" wrapText="1"/>
      <protection/>
    </xf>
    <xf numFmtId="3" fontId="5" fillId="33" borderId="46" xfId="0" applyNumberFormat="1" applyFont="1" applyFill="1" applyBorder="1" applyAlignment="1" applyProtection="1">
      <alignment/>
      <protection locked="0"/>
    </xf>
    <xf numFmtId="3" fontId="5" fillId="33" borderId="1" xfId="0" applyNumberFormat="1" applyFont="1" applyFill="1" applyBorder="1" applyAlignment="1" applyProtection="1">
      <alignment/>
      <protection locked="0"/>
    </xf>
    <xf numFmtId="170" fontId="5" fillId="33" borderId="36" xfId="0" applyNumberFormat="1" applyFont="1" applyFill="1" applyBorder="1" applyAlignment="1" applyProtection="1">
      <alignment/>
      <protection locked="0"/>
    </xf>
    <xf numFmtId="3" fontId="5" fillId="33" borderId="51" xfId="0" applyNumberFormat="1" applyFont="1" applyFill="1" applyBorder="1" applyAlignment="1" applyProtection="1">
      <alignment/>
      <protection locked="0"/>
    </xf>
    <xf numFmtId="3" fontId="5" fillId="33" borderId="36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left"/>
      <protection/>
    </xf>
    <xf numFmtId="3" fontId="5" fillId="0" borderId="51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/>
      <protection/>
    </xf>
    <xf numFmtId="167" fontId="5" fillId="0" borderId="31" xfId="45" applyNumberFormat="1" applyFont="1" applyFill="1" applyBorder="1" applyAlignment="1" applyProtection="1">
      <alignment horizontal="left"/>
      <protection/>
    </xf>
    <xf numFmtId="10" fontId="4" fillId="36" borderId="48" xfId="0" applyNumberFormat="1" applyFont="1" applyFill="1" applyBorder="1" applyAlignment="1" applyProtection="1">
      <alignment vertical="center" wrapText="1"/>
      <protection/>
    </xf>
    <xf numFmtId="44" fontId="24" fillId="36" borderId="47" xfId="0" applyNumberFormat="1" applyFont="1" applyFill="1" applyBorder="1" applyAlignment="1" applyProtection="1">
      <alignment horizontal="center" vertical="center" wrapText="1"/>
      <protection/>
    </xf>
    <xf numFmtId="10" fontId="7" fillId="0" borderId="26" xfId="59" applyNumberFormat="1" applyFont="1" applyFill="1" applyBorder="1" applyAlignment="1" applyProtection="1">
      <alignment horizontal="center"/>
      <protection/>
    </xf>
    <xf numFmtId="44" fontId="3" fillId="0" borderId="0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Continuous"/>
      <protection/>
    </xf>
    <xf numFmtId="44" fontId="4" fillId="0" borderId="33" xfId="0" applyNumberFormat="1" applyFont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Border="1" applyAlignment="1" applyProtection="1">
      <alignment/>
      <protection/>
    </xf>
    <xf numFmtId="165" fontId="7" fillId="0" borderId="33" xfId="0" applyNumberFormat="1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0" fontId="5" fillId="0" borderId="26" xfId="0" applyNumberFormat="1" applyFont="1" applyFill="1" applyBorder="1" applyAlignment="1" applyProtection="1">
      <alignment horizontal="center"/>
      <protection/>
    </xf>
    <xf numFmtId="42" fontId="5" fillId="0" borderId="14" xfId="45" applyNumberFormat="1" applyFont="1" applyFill="1" applyBorder="1" applyAlignment="1" applyProtection="1">
      <alignment/>
      <protection/>
    </xf>
    <xf numFmtId="42" fontId="5" fillId="0" borderId="25" xfId="0" applyNumberFormat="1" applyFont="1" applyBorder="1" applyAlignment="1" applyProtection="1">
      <alignment horizontal="right"/>
      <protection/>
    </xf>
    <xf numFmtId="42" fontId="5" fillId="0" borderId="51" xfId="0" applyNumberFormat="1" applyFont="1" applyFill="1" applyBorder="1" applyAlignment="1" applyProtection="1">
      <alignment/>
      <protection/>
    </xf>
    <xf numFmtId="42" fontId="5" fillId="0" borderId="36" xfId="0" applyNumberFormat="1" applyFont="1" applyFill="1" applyBorder="1" applyAlignment="1" applyProtection="1">
      <alignment/>
      <protection/>
    </xf>
    <xf numFmtId="44" fontId="5" fillId="0" borderId="25" xfId="0" applyNumberFormat="1" applyFont="1" applyBorder="1" applyAlignment="1" applyProtection="1">
      <alignment horizontal="right"/>
      <protection/>
    </xf>
    <xf numFmtId="43" fontId="5" fillId="0" borderId="0" xfId="43" applyFont="1" applyBorder="1" applyAlignment="1">
      <alignment horizontal="left"/>
    </xf>
    <xf numFmtId="165" fontId="4" fillId="0" borderId="0" xfId="59" applyNumberFormat="1" applyFont="1" applyFill="1" applyBorder="1" applyAlignment="1" applyProtection="1">
      <alignment horizontal="center"/>
      <protection/>
    </xf>
    <xf numFmtId="10" fontId="4" fillId="0" borderId="26" xfId="59" applyNumberFormat="1" applyFont="1" applyFill="1" applyBorder="1" applyAlignment="1" applyProtection="1">
      <alignment horizontal="center"/>
      <protection/>
    </xf>
    <xf numFmtId="10" fontId="5" fillId="0" borderId="26" xfId="59" applyNumberFormat="1" applyFont="1" applyFill="1" applyBorder="1" applyAlignment="1" applyProtection="1">
      <alignment horizontal="center"/>
      <protection/>
    </xf>
    <xf numFmtId="39" fontId="4" fillId="0" borderId="33" xfId="0" applyNumberFormat="1" applyFont="1" applyBorder="1" applyAlignment="1" applyProtection="1">
      <alignment/>
      <protection/>
    </xf>
    <xf numFmtId="42" fontId="5" fillId="0" borderId="37" xfId="45" applyNumberFormat="1" applyFont="1" applyBorder="1" applyAlignment="1" applyProtection="1">
      <alignment/>
      <protection/>
    </xf>
    <xf numFmtId="0" fontId="55" fillId="0" borderId="0" xfId="47" applyAlignment="1">
      <alignment/>
    </xf>
    <xf numFmtId="0" fontId="55" fillId="39" borderId="0" xfId="47" applyFill="1" applyAlignment="1">
      <alignment/>
    </xf>
    <xf numFmtId="43" fontId="3" fillId="0" borderId="39" xfId="43" applyFont="1" applyBorder="1" applyAlignment="1" applyProtection="1">
      <alignment horizontal="center"/>
      <protection/>
    </xf>
    <xf numFmtId="167" fontId="63" fillId="27" borderId="9" xfId="58" applyNumberFormat="1" applyAlignment="1" applyProtection="1">
      <alignment/>
      <protection/>
    </xf>
    <xf numFmtId="0" fontId="0" fillId="0" borderId="1" xfId="40" applyFont="1">
      <alignment/>
      <protection/>
    </xf>
    <xf numFmtId="0" fontId="5" fillId="0" borderId="10" xfId="61" applyFont="1" applyAlignment="1">
      <alignment horizontal="right"/>
      <protection/>
    </xf>
    <xf numFmtId="0" fontId="5" fillId="0" borderId="10" xfId="61" applyFont="1" applyAlignment="1">
      <alignment horizontal="left"/>
      <protection/>
    </xf>
    <xf numFmtId="0" fontId="5" fillId="0" borderId="10" xfId="61" applyFont="1" applyAlignment="1">
      <alignment/>
      <protection/>
    </xf>
    <xf numFmtId="0" fontId="3" fillId="0" borderId="10" xfId="61" applyFont="1" applyAlignment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10" fontId="4" fillId="0" borderId="0" xfId="59" applyNumberFormat="1" applyFont="1" applyBorder="1" applyAlignment="1" applyProtection="1">
      <alignment/>
      <protection/>
    </xf>
    <xf numFmtId="44" fontId="4" fillId="0" borderId="0" xfId="0" applyNumberFormat="1" applyFont="1" applyBorder="1" applyAlignment="1" applyProtection="1">
      <alignment/>
      <protection/>
    </xf>
    <xf numFmtId="10" fontId="4" fillId="0" borderId="0" xfId="59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Border="1" applyAlignment="1" applyProtection="1">
      <alignment/>
      <protection/>
    </xf>
    <xf numFmtId="44" fontId="5" fillId="40" borderId="1" xfId="0" applyNumberFormat="1" applyFont="1" applyFill="1" applyBorder="1" applyAlignment="1" applyProtection="1">
      <alignment horizontal="center"/>
      <protection/>
    </xf>
    <xf numFmtId="9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 horizontal="center"/>
      <protection/>
    </xf>
    <xf numFmtId="1" fontId="18" fillId="33" borderId="32" xfId="0" applyNumberFormat="1" applyFont="1" applyFill="1" applyBorder="1" applyAlignment="1" applyProtection="1">
      <alignment wrapText="1"/>
      <protection locked="0"/>
    </xf>
    <xf numFmtId="44" fontId="3" fillId="0" borderId="32" xfId="0" applyNumberFormat="1" applyFont="1" applyBorder="1" applyAlignment="1" applyProtection="1">
      <alignment horizontal="center" vertical="center" wrapText="1"/>
      <protection/>
    </xf>
    <xf numFmtId="42" fontId="5" fillId="34" borderId="16" xfId="45" applyNumberFormat="1" applyFont="1" applyFill="1" applyBorder="1" applyAlignment="1" applyProtection="1">
      <alignment/>
      <protection locked="0"/>
    </xf>
    <xf numFmtId="0" fontId="5" fillId="34" borderId="34" xfId="45" applyNumberFormat="1" applyFont="1" applyFill="1" applyBorder="1" applyAlignment="1" applyProtection="1">
      <alignment horizontal="center"/>
      <protection/>
    </xf>
    <xf numFmtId="167" fontId="5" fillId="34" borderId="14" xfId="45" applyNumberFormat="1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5" fillId="33" borderId="36" xfId="0" applyNumberFormat="1" applyFont="1" applyFill="1" applyBorder="1" applyAlignment="1" applyProtection="1">
      <alignment horizontal="left"/>
      <protection locked="0"/>
    </xf>
    <xf numFmtId="44" fontId="13" fillId="0" borderId="0" xfId="0" applyNumberFormat="1" applyFont="1" applyAlignment="1" applyProtection="1" quotePrefix="1">
      <alignment horizontal="right" vertical="center"/>
      <protection/>
    </xf>
    <xf numFmtId="41" fontId="4" fillId="0" borderId="0" xfId="0" applyNumberFormat="1" applyFont="1" applyBorder="1" applyAlignment="1" applyProtection="1">
      <alignment/>
      <protection/>
    </xf>
    <xf numFmtId="44" fontId="5" fillId="0" borderId="28" xfId="45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44" fontId="5" fillId="36" borderId="1" xfId="45" applyNumberFormat="1" applyFont="1" applyFill="1" applyBorder="1" applyAlignment="1" applyProtection="1">
      <alignment horizontal="center"/>
      <protection/>
    </xf>
    <xf numFmtId="44" fontId="5" fillId="39" borderId="1" xfId="45" applyNumberFormat="1" applyFont="1" applyFill="1" applyBorder="1" applyAlignment="1" applyProtection="1">
      <alignment horizontal="center"/>
      <protection/>
    </xf>
    <xf numFmtId="44" fontId="5" fillId="36" borderId="35" xfId="45" applyNumberFormat="1" applyFont="1" applyFill="1" applyBorder="1" applyAlignment="1" applyProtection="1">
      <alignment/>
      <protection/>
    </xf>
    <xf numFmtId="44" fontId="5" fillId="0" borderId="35" xfId="45" applyNumberFormat="1" applyFont="1" applyBorder="1" applyAlignment="1" applyProtection="1">
      <alignment/>
      <protection/>
    </xf>
    <xf numFmtId="44" fontId="5" fillId="36" borderId="31" xfId="45" applyNumberFormat="1" applyFont="1" applyFill="1" applyBorder="1" applyAlignment="1" applyProtection="1">
      <alignment/>
      <protection/>
    </xf>
    <xf numFmtId="44" fontId="5" fillId="0" borderId="31" xfId="45" applyNumberFormat="1" applyFont="1" applyBorder="1" applyAlignment="1" applyProtection="1">
      <alignment/>
      <protection/>
    </xf>
    <xf numFmtId="44" fontId="5" fillId="0" borderId="14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 horizontal="left"/>
      <protection/>
    </xf>
    <xf numFmtId="2" fontId="5" fillId="0" borderId="15" xfId="0" applyNumberFormat="1" applyFont="1" applyBorder="1" applyAlignment="1" applyProtection="1">
      <alignment horizontal="left"/>
      <protection/>
    </xf>
    <xf numFmtId="2" fontId="5" fillId="0" borderId="30" xfId="0" applyNumberFormat="1" applyFont="1" applyBorder="1" applyAlignment="1" applyProtection="1">
      <alignment horizontal="left"/>
      <protection/>
    </xf>
    <xf numFmtId="0" fontId="3" fillId="36" borderId="31" xfId="0" applyNumberFormat="1" applyFont="1" applyFill="1" applyBorder="1" applyAlignment="1" applyProtection="1">
      <alignment/>
      <protection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5" fillId="33" borderId="36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center" vertical="top" wrapText="1"/>
      <protection/>
    </xf>
    <xf numFmtId="44" fontId="4" fillId="0" borderId="0" xfId="0" applyNumberFormat="1" applyFont="1" applyFill="1" applyBorder="1" applyAlignment="1" applyProtection="1">
      <alignment horizontal="center" vertical="top"/>
      <protection/>
    </xf>
    <xf numFmtId="44" fontId="7" fillId="0" borderId="0" xfId="0" applyNumberFormat="1" applyFont="1" applyFill="1" applyBorder="1" applyAlignment="1" applyProtection="1">
      <alignment horizontal="center" vertical="center" wrapText="1"/>
      <protection/>
    </xf>
    <xf numFmtId="42" fontId="5" fillId="33" borderId="17" xfId="0" applyNumberFormat="1" applyFont="1" applyFill="1" applyBorder="1" applyAlignment="1" applyProtection="1">
      <alignment horizontal="center"/>
      <protection locked="0"/>
    </xf>
    <xf numFmtId="42" fontId="5" fillId="33" borderId="36" xfId="0" applyNumberFormat="1" applyFont="1" applyFill="1" applyBorder="1" applyAlignment="1" applyProtection="1">
      <alignment horizontal="center"/>
      <protection locked="0"/>
    </xf>
    <xf numFmtId="49" fontId="5" fillId="33" borderId="17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4" fontId="3" fillId="0" borderId="13" xfId="0" applyNumberFormat="1" applyFont="1" applyBorder="1" applyAlignment="1" applyProtection="1">
      <alignment horizontal="center" vertical="center" wrapText="1"/>
      <protection/>
    </xf>
    <xf numFmtId="44" fontId="3" fillId="0" borderId="49" xfId="0" applyNumberFormat="1" applyFont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left"/>
      <protection locked="0"/>
    </xf>
    <xf numFmtId="49" fontId="0" fillId="33" borderId="43" xfId="0" applyNumberFormat="1" applyFont="1" applyFill="1" applyBorder="1" applyAlignment="1" applyProtection="1">
      <alignment horizontal="left"/>
      <protection locked="0"/>
    </xf>
    <xf numFmtId="49" fontId="0" fillId="33" borderId="30" xfId="0" applyNumberFormat="1" applyFont="1" applyFill="1" applyBorder="1" applyAlignment="1" applyProtection="1">
      <alignment horizontal="left"/>
      <protection locked="0"/>
    </xf>
    <xf numFmtId="44" fontId="14" fillId="34" borderId="52" xfId="0" applyNumberFormat="1" applyFont="1" applyFill="1" applyBorder="1" applyAlignment="1" applyProtection="1">
      <alignment horizontal="center" vertical="center" wrapText="1"/>
      <protection/>
    </xf>
    <xf numFmtId="44" fontId="14" fillId="34" borderId="21" xfId="0" applyNumberFormat="1" applyFont="1" applyFill="1" applyBorder="1" applyAlignment="1" applyProtection="1">
      <alignment horizontal="center" vertical="center" wrapText="1"/>
      <protection/>
    </xf>
    <xf numFmtId="44" fontId="14" fillId="34" borderId="22" xfId="0" applyNumberFormat="1" applyFont="1" applyFill="1" applyBorder="1" applyAlignment="1" applyProtection="1">
      <alignment horizontal="center" vertical="center" wrapText="1"/>
      <protection/>
    </xf>
    <xf numFmtId="44" fontId="14" fillId="34" borderId="53" xfId="0" applyNumberFormat="1" applyFont="1" applyFill="1" applyBorder="1" applyAlignment="1" applyProtection="1">
      <alignment horizontal="center" vertical="center" wrapText="1"/>
      <protection/>
    </xf>
    <xf numFmtId="44" fontId="14" fillId="34" borderId="54" xfId="0" applyNumberFormat="1" applyFont="1" applyFill="1" applyBorder="1" applyAlignment="1" applyProtection="1">
      <alignment horizontal="center" vertical="center" wrapText="1"/>
      <protection/>
    </xf>
    <xf numFmtId="44" fontId="14" fillId="34" borderId="50" xfId="0" applyNumberFormat="1" applyFont="1" applyFill="1" applyBorder="1" applyAlignment="1" applyProtection="1">
      <alignment horizontal="center" vertical="center" wrapText="1"/>
      <protection/>
    </xf>
    <xf numFmtId="44" fontId="3" fillId="0" borderId="53" xfId="0" applyNumberFormat="1" applyFont="1" applyBorder="1" applyAlignment="1" applyProtection="1">
      <alignment horizontal="center" vertical="center" wrapText="1"/>
      <protection/>
    </xf>
    <xf numFmtId="44" fontId="3" fillId="0" borderId="54" xfId="0" applyNumberFormat="1" applyFont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left"/>
      <protection locked="0"/>
    </xf>
    <xf numFmtId="49" fontId="5" fillId="33" borderId="43" xfId="0" applyNumberFormat="1" applyFont="1" applyFill="1" applyBorder="1" applyAlignment="1" applyProtection="1">
      <alignment horizontal="left"/>
      <protection locked="0"/>
    </xf>
    <xf numFmtId="49" fontId="5" fillId="33" borderId="30" xfId="0" applyNumberFormat="1" applyFont="1" applyFill="1" applyBorder="1" applyAlignment="1" applyProtection="1">
      <alignment horizontal="left"/>
      <protection locked="0"/>
    </xf>
    <xf numFmtId="49" fontId="5" fillId="33" borderId="1" xfId="0" applyNumberFormat="1" applyFont="1" applyFill="1" applyBorder="1" applyAlignment="1" applyProtection="1">
      <alignment horizontal="left"/>
      <protection locked="0"/>
    </xf>
    <xf numFmtId="44" fontId="16" fillId="0" borderId="53" xfId="0" applyNumberFormat="1" applyFont="1" applyBorder="1" applyAlignment="1" applyProtection="1">
      <alignment horizontal="center" vertical="center" wrapText="1"/>
      <protection/>
    </xf>
    <xf numFmtId="44" fontId="16" fillId="0" borderId="50" xfId="0" applyNumberFormat="1" applyFont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49" fontId="5" fillId="33" borderId="40" xfId="0" applyNumberFormat="1" applyFont="1" applyFill="1" applyBorder="1" applyAlignment="1" applyProtection="1">
      <alignment vertical="top" wrapText="1"/>
      <protection locked="0"/>
    </xf>
    <xf numFmtId="49" fontId="5" fillId="33" borderId="41" xfId="0" applyNumberFormat="1" applyFont="1" applyFill="1" applyBorder="1" applyAlignment="1" applyProtection="1">
      <alignment vertical="top" wrapText="1"/>
      <protection locked="0"/>
    </xf>
    <xf numFmtId="167" fontId="5" fillId="33" borderId="55" xfId="0" applyNumberFormat="1" applyFont="1" applyFill="1" applyBorder="1" applyAlignment="1" applyProtection="1">
      <alignment horizontal="right"/>
      <protection locked="0"/>
    </xf>
    <xf numFmtId="167" fontId="5" fillId="33" borderId="51" xfId="0" applyNumberFormat="1" applyFont="1" applyFill="1" applyBorder="1" applyAlignment="1" applyProtection="1">
      <alignment horizontal="right"/>
      <protection locked="0"/>
    </xf>
    <xf numFmtId="167" fontId="5" fillId="33" borderId="17" xfId="0" applyNumberFormat="1" applyFont="1" applyFill="1" applyBorder="1" applyAlignment="1" applyProtection="1">
      <alignment horizontal="right"/>
      <protection locked="0"/>
    </xf>
    <xf numFmtId="167" fontId="5" fillId="33" borderId="36" xfId="0" applyNumberFormat="1" applyFont="1" applyFill="1" applyBorder="1" applyAlignment="1" applyProtection="1">
      <alignment horizontal="right"/>
      <protection locked="0"/>
    </xf>
    <xf numFmtId="44" fontId="5" fillId="0" borderId="25" xfId="0" applyNumberFormat="1" applyFont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36" xfId="0" applyNumberFormat="1" applyFont="1" applyFill="1" applyBorder="1" applyAlignment="1" applyProtection="1">
      <alignment/>
      <protection locked="0"/>
    </xf>
    <xf numFmtId="44" fontId="16" fillId="0" borderId="54" xfId="0" applyNumberFormat="1" applyFont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vertical="top" wrapText="1"/>
      <protection locked="0"/>
    </xf>
    <xf numFmtId="49" fontId="5" fillId="33" borderId="43" xfId="0" applyNumberFormat="1" applyFont="1" applyFill="1" applyBorder="1" applyAlignment="1" applyProtection="1">
      <alignment vertical="top" wrapText="1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left"/>
      <protection locked="0"/>
    </xf>
    <xf numFmtId="49" fontId="5" fillId="33" borderId="20" xfId="0" applyNumberFormat="1" applyFont="1" applyFill="1" applyBorder="1" applyAlignment="1" applyProtection="1">
      <alignment horizontal="left"/>
      <protection locked="0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49" fontId="5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2" fontId="5" fillId="0" borderId="17" xfId="0" applyNumberFormat="1" applyFont="1" applyBorder="1" applyAlignment="1" applyProtection="1">
      <alignment horizontal="left"/>
      <protection/>
    </xf>
    <xf numFmtId="2" fontId="5" fillId="0" borderId="36" xfId="0" applyNumberFormat="1" applyFont="1" applyBorder="1" applyAlignment="1" applyProtection="1">
      <alignment horizontal="left"/>
      <protection/>
    </xf>
    <xf numFmtId="44" fontId="10" fillId="36" borderId="53" xfId="0" applyNumberFormat="1" applyFont="1" applyFill="1" applyBorder="1" applyAlignment="1" applyProtection="1">
      <alignment horizontal="center" vertical="center" wrapText="1"/>
      <protection/>
    </xf>
    <xf numFmtId="44" fontId="10" fillId="36" borderId="54" xfId="0" applyNumberFormat="1" applyFont="1" applyFill="1" applyBorder="1" applyAlignment="1" applyProtection="1">
      <alignment horizontal="center" vertical="center" wrapText="1"/>
      <protection/>
    </xf>
    <xf numFmtId="44" fontId="10" fillId="36" borderId="50" xfId="0" applyNumberFormat="1" applyFont="1" applyFill="1" applyBorder="1" applyAlignment="1" applyProtection="1">
      <alignment horizontal="center" vertical="center" wrapText="1"/>
      <protection/>
    </xf>
    <xf numFmtId="44" fontId="3" fillId="0" borderId="50" xfId="0" applyNumberFormat="1" applyFont="1" applyBorder="1" applyAlignment="1" applyProtection="1">
      <alignment horizontal="center" vertical="center" wrapText="1"/>
      <protection/>
    </xf>
    <xf numFmtId="2" fontId="5" fillId="0" borderId="55" xfId="0" applyNumberFormat="1" applyFont="1" applyBorder="1" applyAlignment="1" applyProtection="1">
      <alignment horizontal="left"/>
      <protection/>
    </xf>
    <xf numFmtId="2" fontId="5" fillId="0" borderId="51" xfId="0" applyNumberFormat="1" applyFont="1" applyBorder="1" applyAlignment="1" applyProtection="1">
      <alignment horizontal="left"/>
      <protection/>
    </xf>
    <xf numFmtId="42" fontId="5" fillId="33" borderId="15" xfId="0" applyNumberFormat="1" applyFont="1" applyFill="1" applyBorder="1" applyAlignment="1" applyProtection="1">
      <alignment horizontal="center"/>
      <protection locked="0"/>
    </xf>
    <xf numFmtId="42" fontId="5" fillId="33" borderId="30" xfId="0" applyNumberFormat="1" applyFont="1" applyFill="1" applyBorder="1" applyAlignment="1" applyProtection="1">
      <alignment horizontal="center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4" fontId="4" fillId="36" borderId="52" xfId="0" applyNumberFormat="1" applyFont="1" applyFill="1" applyBorder="1" applyAlignment="1" applyProtection="1">
      <alignment horizontal="center" vertical="center" wrapText="1"/>
      <protection/>
    </xf>
    <xf numFmtId="44" fontId="7" fillId="36" borderId="22" xfId="0" applyNumberFormat="1" applyFont="1" applyFill="1" applyBorder="1" applyAlignment="1" applyProtection="1">
      <alignment horizontal="center" vertical="center" wrapText="1"/>
      <protection/>
    </xf>
    <xf numFmtId="44" fontId="7" fillId="36" borderId="56" xfId="0" applyNumberFormat="1" applyFont="1" applyFill="1" applyBorder="1" applyAlignment="1" applyProtection="1">
      <alignment horizontal="center" vertical="center" wrapText="1"/>
      <protection/>
    </xf>
    <xf numFmtId="44" fontId="7" fillId="36" borderId="57" xfId="0" applyNumberFormat="1" applyFont="1" applyFill="1" applyBorder="1" applyAlignment="1" applyProtection="1">
      <alignment horizontal="center" vertical="center" wrapText="1"/>
      <protection/>
    </xf>
    <xf numFmtId="44" fontId="3" fillId="40" borderId="58" xfId="0" applyNumberFormat="1" applyFont="1" applyFill="1" applyBorder="1" applyAlignment="1" applyProtection="1">
      <alignment horizontal="center" vertical="center"/>
      <protection/>
    </xf>
    <xf numFmtId="44" fontId="3" fillId="40" borderId="29" xfId="0" applyNumberFormat="1" applyFont="1" applyFill="1" applyBorder="1" applyAlignment="1" applyProtection="1">
      <alignment horizontal="center" vertical="center"/>
      <protection/>
    </xf>
    <xf numFmtId="44" fontId="5" fillId="0" borderId="15" xfId="45" applyNumberFormat="1" applyFont="1" applyBorder="1" applyAlignment="1" applyProtection="1">
      <alignment horizontal="center"/>
      <protection/>
    </xf>
    <xf numFmtId="44" fontId="5" fillId="0" borderId="43" xfId="45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36" xfId="0" applyNumberFormat="1" applyFont="1" applyBorder="1" applyAlignment="1" applyProtection="1">
      <alignment horizontal="left"/>
      <protection/>
    </xf>
    <xf numFmtId="49" fontId="5" fillId="0" borderId="39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0" xfId="0" applyNumberFormat="1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left"/>
      <protection/>
    </xf>
    <xf numFmtId="49" fontId="5" fillId="0" borderId="30" xfId="0" applyNumberFormat="1" applyFont="1" applyBorder="1" applyAlignment="1" applyProtection="1">
      <alignment horizontal="left"/>
      <protection/>
    </xf>
    <xf numFmtId="49" fontId="5" fillId="0" borderId="43" xfId="0" applyNumberFormat="1" applyFont="1" applyBorder="1" applyAlignment="1" applyProtection="1">
      <alignment horizontal="left"/>
      <protection/>
    </xf>
    <xf numFmtId="44" fontId="11" fillId="0" borderId="54" xfId="0" applyNumberFormat="1" applyFont="1" applyFill="1" applyBorder="1" applyAlignment="1" applyProtection="1">
      <alignment horizontal="center"/>
      <protection/>
    </xf>
    <xf numFmtId="44" fontId="5" fillId="0" borderId="24" xfId="0" applyNumberFormat="1" applyFont="1" applyBorder="1" applyAlignment="1" applyProtection="1">
      <alignment horizontal="center"/>
      <protection/>
    </xf>
    <xf numFmtId="44" fontId="5" fillId="0" borderId="0" xfId="0" applyNumberFormat="1" applyFont="1" applyAlignment="1" applyProtection="1">
      <alignment horizontal="center"/>
      <protection/>
    </xf>
    <xf numFmtId="44" fontId="6" fillId="0" borderId="52" xfId="0" applyNumberFormat="1" applyFont="1" applyBorder="1" applyAlignment="1" applyProtection="1">
      <alignment horizontal="center" wrapText="1"/>
      <protection/>
    </xf>
    <xf numFmtId="0" fontId="0" fillId="0" borderId="24" xfId="0" applyBorder="1" applyAlignment="1">
      <alignment/>
    </xf>
    <xf numFmtId="44" fontId="6" fillId="0" borderId="24" xfId="0" applyNumberFormat="1" applyFont="1" applyBorder="1" applyAlignment="1" applyProtection="1">
      <alignment horizontal="center" wrapText="1"/>
      <protection/>
    </xf>
    <xf numFmtId="44" fontId="4" fillId="36" borderId="22" xfId="0" applyNumberFormat="1" applyFont="1" applyFill="1" applyBorder="1" applyAlignment="1" applyProtection="1">
      <alignment horizontal="center" vertical="center" wrapText="1"/>
      <protection/>
    </xf>
    <xf numFmtId="44" fontId="5" fillId="0" borderId="15" xfId="0" applyNumberFormat="1" applyFont="1" applyBorder="1" applyAlignment="1" applyProtection="1">
      <alignment horizontal="center"/>
      <protection/>
    </xf>
    <xf numFmtId="44" fontId="5" fillId="0" borderId="43" xfId="0" applyNumberFormat="1" applyFont="1" applyBorder="1" applyAlignment="1" applyProtection="1">
      <alignment horizontal="center"/>
      <protection/>
    </xf>
    <xf numFmtId="44" fontId="5" fillId="0" borderId="30" xfId="0" applyNumberFormat="1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vertical="center"/>
      <protection/>
    </xf>
    <xf numFmtId="49" fontId="3" fillId="0" borderId="49" xfId="0" applyNumberFormat="1" applyFont="1" applyBorder="1" applyAlignment="1" applyProtection="1">
      <alignment horizontal="left" vertical="center"/>
      <protection/>
    </xf>
    <xf numFmtId="49" fontId="5" fillId="0" borderId="55" xfId="0" applyNumberFormat="1" applyFont="1" applyBorder="1" applyAlignment="1" applyProtection="1">
      <alignment horizontal="left"/>
      <protection/>
    </xf>
    <xf numFmtId="49" fontId="5" fillId="0" borderId="51" xfId="0" applyNumberFormat="1" applyFont="1" applyBorder="1" applyAlignment="1" applyProtection="1">
      <alignment horizontal="left"/>
      <protection/>
    </xf>
    <xf numFmtId="49" fontId="27" fillId="33" borderId="43" xfId="0" applyNumberFormat="1" applyFont="1" applyFill="1" applyBorder="1" applyAlignment="1" applyProtection="1">
      <alignment horizontal="left" wrapText="1"/>
      <protection locked="0"/>
    </xf>
    <xf numFmtId="49" fontId="5" fillId="33" borderId="15" xfId="0" applyNumberFormat="1" applyFont="1" applyFill="1" applyBorder="1" applyAlignment="1" applyProtection="1">
      <alignment/>
      <protection locked="0"/>
    </xf>
    <xf numFmtId="49" fontId="5" fillId="33" borderId="43" xfId="0" applyNumberFormat="1" applyFont="1" applyFill="1" applyBorder="1" applyAlignment="1" applyProtection="1">
      <alignment/>
      <protection locked="0"/>
    </xf>
    <xf numFmtId="49" fontId="5" fillId="33" borderId="30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Border="1" applyAlignment="1" applyProtection="1">
      <alignment horizontal="center" vertical="center" wrapText="1"/>
      <protection/>
    </xf>
    <xf numFmtId="44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67" fillId="0" borderId="43" xfId="0" applyNumberFormat="1" applyFont="1" applyFill="1" applyBorder="1" applyAlignment="1" applyProtection="1">
      <alignment horizontal="left" wrapText="1"/>
      <protection/>
    </xf>
    <xf numFmtId="44" fontId="3" fillId="36" borderId="53" xfId="0" applyNumberFormat="1" applyFont="1" applyFill="1" applyBorder="1" applyAlignment="1" applyProtection="1">
      <alignment horizontal="center" vertical="center"/>
      <protection/>
    </xf>
    <xf numFmtId="44" fontId="3" fillId="36" borderId="50" xfId="0" applyNumberFormat="1" applyFont="1" applyFill="1" applyBorder="1" applyAlignment="1" applyProtection="1">
      <alignment horizontal="center" vertical="center"/>
      <protection/>
    </xf>
    <xf numFmtId="49" fontId="5" fillId="33" borderId="55" xfId="0" applyNumberFormat="1" applyFont="1" applyFill="1" applyBorder="1" applyAlignment="1" applyProtection="1">
      <alignment horizontal="left"/>
      <protection locked="0"/>
    </xf>
    <xf numFmtId="49" fontId="5" fillId="33" borderId="59" xfId="0" applyNumberFormat="1" applyFont="1" applyFill="1" applyBorder="1" applyAlignment="1" applyProtection="1">
      <alignment horizontal="left"/>
      <protection locked="0"/>
    </xf>
    <xf numFmtId="49" fontId="5" fillId="33" borderId="51" xfId="0" applyNumberFormat="1" applyFont="1" applyFill="1" applyBorder="1" applyAlignment="1" applyProtection="1">
      <alignment horizontal="left"/>
      <protection locked="0"/>
    </xf>
    <xf numFmtId="49" fontId="5" fillId="33" borderId="15" xfId="0" applyNumberFormat="1" applyFont="1" applyFill="1" applyBorder="1" applyAlignment="1" applyProtection="1">
      <alignment horizontal="left" wrapText="1"/>
      <protection locked="0"/>
    </xf>
    <xf numFmtId="49" fontId="5" fillId="33" borderId="43" xfId="0" applyNumberFormat="1" applyFont="1" applyFill="1" applyBorder="1" applyAlignment="1" applyProtection="1">
      <alignment horizontal="left" wrapText="1"/>
      <protection locked="0"/>
    </xf>
    <xf numFmtId="49" fontId="5" fillId="33" borderId="30" xfId="0" applyNumberFormat="1" applyFont="1" applyFill="1" applyBorder="1" applyAlignment="1" applyProtection="1">
      <alignment horizontal="left" wrapText="1"/>
      <protection locked="0"/>
    </xf>
    <xf numFmtId="0" fontId="3" fillId="36" borderId="53" xfId="0" applyFont="1" applyFill="1" applyBorder="1" applyAlignment="1" applyProtection="1">
      <alignment horizontal="center" vertical="center"/>
      <protection/>
    </xf>
    <xf numFmtId="0" fontId="3" fillId="36" borderId="50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4" fontId="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167" fontId="5" fillId="0" borderId="34" xfId="45" applyNumberFormat="1" applyFont="1" applyBorder="1" applyAlignment="1" applyProtection="1">
      <alignment horizontal="center" vertical="center"/>
      <protection/>
    </xf>
    <xf numFmtId="167" fontId="5" fillId="0" borderId="19" xfId="45" applyNumberFormat="1" applyFont="1" applyBorder="1" applyAlignment="1" applyProtection="1">
      <alignment horizontal="center" vertical="center"/>
      <protection/>
    </xf>
    <xf numFmtId="0" fontId="3" fillId="36" borderId="52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9" fontId="3" fillId="0" borderId="26" xfId="0" applyNumberFormat="1" applyFont="1" applyBorder="1" applyAlignment="1" applyProtection="1">
      <alignment horizontal="center"/>
      <protection/>
    </xf>
    <xf numFmtId="39" fontId="3" fillId="0" borderId="33" xfId="0" applyNumberFormat="1" applyFont="1" applyBorder="1" applyAlignment="1" applyProtection="1">
      <alignment horizontal="center"/>
      <protection/>
    </xf>
    <xf numFmtId="0" fontId="5" fillId="36" borderId="60" xfId="0" applyFont="1" applyFill="1" applyBorder="1" applyAlignment="1" applyProtection="1">
      <alignment horizontal="center"/>
      <protection/>
    </xf>
    <xf numFmtId="0" fontId="5" fillId="36" borderId="61" xfId="0" applyFont="1" applyFill="1" applyBorder="1" applyAlignment="1" applyProtection="1">
      <alignment horizontal="center"/>
      <protection/>
    </xf>
    <xf numFmtId="3" fontId="5" fillId="36" borderId="52" xfId="0" applyNumberFormat="1" applyFont="1" applyFill="1" applyBorder="1" applyAlignment="1" applyProtection="1">
      <alignment horizontal="center" vertical="center" wrapText="1"/>
      <protection/>
    </xf>
    <xf numFmtId="3" fontId="5" fillId="36" borderId="22" xfId="0" applyNumberFormat="1" applyFont="1" applyFill="1" applyBorder="1" applyAlignment="1" applyProtection="1">
      <alignment horizontal="center" vertical="center" wrapText="1"/>
      <protection/>
    </xf>
    <xf numFmtId="3" fontId="5" fillId="36" borderId="56" xfId="0" applyNumberFormat="1" applyFont="1" applyFill="1" applyBorder="1" applyAlignment="1" applyProtection="1">
      <alignment horizontal="center" vertical="center" wrapText="1"/>
      <protection/>
    </xf>
    <xf numFmtId="3" fontId="5" fillId="36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4" fontId="5" fillId="40" borderId="60" xfId="0" applyNumberFormat="1" applyFont="1" applyFill="1" applyBorder="1" applyAlignment="1" applyProtection="1">
      <alignment horizontal="center"/>
      <protection/>
    </xf>
    <xf numFmtId="44" fontId="5" fillId="40" borderId="61" xfId="0" applyNumberFormat="1" applyFont="1" applyFill="1" applyBorder="1" applyAlignment="1" applyProtection="1">
      <alignment horizontal="center"/>
      <protection/>
    </xf>
    <xf numFmtId="49" fontId="3" fillId="33" borderId="43" xfId="0" applyNumberFormat="1" applyFont="1" applyFill="1" applyBorder="1" applyAlignment="1" applyProtection="1">
      <alignment horizontal="left" vertical="top" wrapText="1"/>
      <protection locked="0"/>
    </xf>
    <xf numFmtId="43" fontId="3" fillId="0" borderId="34" xfId="43" applyFont="1" applyBorder="1" applyAlignment="1" applyProtection="1">
      <alignment horizontal="center" vertical="top"/>
      <protection/>
    </xf>
    <xf numFmtId="43" fontId="3" fillId="0" borderId="16" xfId="43" applyFont="1" applyBorder="1" applyAlignment="1" applyProtection="1">
      <alignment horizontal="center" vertical="top"/>
      <protection/>
    </xf>
    <xf numFmtId="43" fontId="3" fillId="0" borderId="14" xfId="43" applyFont="1" applyBorder="1" applyAlignment="1" applyProtection="1">
      <alignment horizontal="center" vertical="top"/>
      <protection/>
    </xf>
    <xf numFmtId="44" fontId="5" fillId="0" borderId="17" xfId="0" applyNumberFormat="1" applyFont="1" applyBorder="1" applyAlignment="1" applyProtection="1">
      <alignment horizontal="left" vertical="center" wrapText="1"/>
      <protection/>
    </xf>
    <xf numFmtId="44" fontId="5" fillId="0" borderId="10" xfId="0" applyNumberFormat="1" applyFont="1" applyBorder="1" applyAlignment="1" applyProtection="1">
      <alignment horizontal="left" vertical="center" wrapText="1"/>
      <protection/>
    </xf>
    <xf numFmtId="44" fontId="5" fillId="0" borderId="36" xfId="0" applyNumberFormat="1" applyFont="1" applyBorder="1" applyAlignment="1" applyProtection="1">
      <alignment horizontal="left" vertical="center" wrapText="1"/>
      <protection/>
    </xf>
    <xf numFmtId="0" fontId="3" fillId="36" borderId="53" xfId="0" applyFont="1" applyFill="1" applyBorder="1" applyAlignment="1" applyProtection="1">
      <alignment horizontal="center" vertical="center" wrapText="1"/>
      <protection/>
    </xf>
    <xf numFmtId="0" fontId="3" fillId="36" borderId="54" xfId="0" applyFont="1" applyFill="1" applyBorder="1" applyAlignment="1" applyProtection="1">
      <alignment horizontal="center" vertical="center" wrapText="1"/>
      <protection/>
    </xf>
    <xf numFmtId="0" fontId="3" fillId="36" borderId="50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1" xfId="40" applyFont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167" fontId="5" fillId="36" borderId="34" xfId="45" applyNumberFormat="1" applyFont="1" applyFill="1" applyBorder="1" applyAlignment="1" applyProtection="1">
      <alignment horizontal="center" vertical="center"/>
      <protection/>
    </xf>
    <xf numFmtId="167" fontId="5" fillId="36" borderId="19" xfId="45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/>
      <protection/>
    </xf>
    <xf numFmtId="0" fontId="3" fillId="0" borderId="10" xfId="61" applyFont="1" applyAlignment="1">
      <alignment horizontal="left" vertical="center" wrapText="1"/>
      <protection/>
    </xf>
    <xf numFmtId="0" fontId="5" fillId="0" borderId="10" xfId="61" applyFont="1" applyAlignment="1">
      <alignment horizontal="left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arrativecopy.xls" xfId="56"/>
    <cellStyle name="Note" xfId="57"/>
    <cellStyle name="Output" xfId="58"/>
    <cellStyle name="Percent" xfId="59"/>
    <cellStyle name="Title" xfId="60"/>
    <cellStyle name="TopBottom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152</xdr:row>
      <xdr:rowOff>104775</xdr:rowOff>
    </xdr:from>
    <xdr:to>
      <xdr:col>8</xdr:col>
      <xdr:colOff>200025</xdr:colOff>
      <xdr:row>152</xdr:row>
      <xdr:rowOff>104775</xdr:rowOff>
    </xdr:to>
    <xdr:sp>
      <xdr:nvSpPr>
        <xdr:cNvPr id="1" name="Line 3"/>
        <xdr:cNvSpPr>
          <a:spLocks/>
        </xdr:cNvSpPr>
      </xdr:nvSpPr>
      <xdr:spPr>
        <a:xfrm flipH="1" flipV="1">
          <a:off x="7686675" y="37985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162</xdr:row>
      <xdr:rowOff>104775</xdr:rowOff>
    </xdr:from>
    <xdr:to>
      <xdr:col>8</xdr:col>
      <xdr:colOff>200025</xdr:colOff>
      <xdr:row>162</xdr:row>
      <xdr:rowOff>104775</xdr:rowOff>
    </xdr:to>
    <xdr:sp>
      <xdr:nvSpPr>
        <xdr:cNvPr id="2" name="Line 9"/>
        <xdr:cNvSpPr>
          <a:spLocks/>
        </xdr:cNvSpPr>
      </xdr:nvSpPr>
      <xdr:spPr>
        <a:xfrm flipH="1" flipV="1">
          <a:off x="7686675" y="40424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161</xdr:row>
      <xdr:rowOff>114300</xdr:rowOff>
    </xdr:from>
    <xdr:to>
      <xdr:col>6</xdr:col>
      <xdr:colOff>142875</xdr:colOff>
      <xdr:row>162</xdr:row>
      <xdr:rowOff>85725</xdr:rowOff>
    </xdr:to>
    <xdr:sp>
      <xdr:nvSpPr>
        <xdr:cNvPr id="3" name="Line 14"/>
        <xdr:cNvSpPr>
          <a:spLocks/>
        </xdr:cNvSpPr>
      </xdr:nvSpPr>
      <xdr:spPr>
        <a:xfrm flipV="1">
          <a:off x="4714875" y="40262175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162</xdr:row>
      <xdr:rowOff>85725</xdr:rowOff>
    </xdr:from>
    <xdr:to>
      <xdr:col>6</xdr:col>
      <xdr:colOff>409575</xdr:colOff>
      <xdr:row>162</xdr:row>
      <xdr:rowOff>85725</xdr:rowOff>
    </xdr:to>
    <xdr:sp>
      <xdr:nvSpPr>
        <xdr:cNvPr id="4" name="Line 15"/>
        <xdr:cNvSpPr>
          <a:spLocks/>
        </xdr:cNvSpPr>
      </xdr:nvSpPr>
      <xdr:spPr>
        <a:xfrm>
          <a:off x="4752975" y="4040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showGridLines="0" tabSelected="1" zoomScaleSheetLayoutView="65" zoomScalePageLayoutView="60" workbookViewId="0" topLeftCell="A1">
      <selection activeCell="E187" sqref="E187"/>
    </sheetView>
  </sheetViews>
  <sheetFormatPr defaultColWidth="9.140625" defaultRowHeight="12.75"/>
  <cols>
    <col min="1" max="1" width="6.28125" style="10" customWidth="1"/>
    <col min="2" max="2" width="25.57421875" style="8" bestFit="1" customWidth="1"/>
    <col min="3" max="3" width="7.140625" style="8" customWidth="1"/>
    <col min="4" max="4" width="12.7109375" style="8" customWidth="1"/>
    <col min="5" max="5" width="15.7109375" style="8" customWidth="1"/>
    <col min="6" max="6" width="15.28125" style="8" customWidth="1"/>
    <col min="7" max="7" width="17.00390625" style="8" bestFit="1" customWidth="1"/>
    <col min="8" max="8" width="15.00390625" style="8" bestFit="1" customWidth="1"/>
    <col min="9" max="9" width="13.8515625" style="8" customWidth="1"/>
    <col min="10" max="10" width="14.28125" style="8" customWidth="1"/>
    <col min="11" max="11" width="12.28125" style="8" bestFit="1" customWidth="1"/>
    <col min="12" max="12" width="11.421875" style="8" bestFit="1" customWidth="1"/>
    <col min="13" max="13" width="12.140625" style="8" customWidth="1"/>
    <col min="14" max="14" width="1.7109375" style="9" customWidth="1"/>
    <col min="15" max="15" width="12.140625" style="8" customWidth="1"/>
    <col min="16" max="16" width="12.28125" style="8" customWidth="1"/>
    <col min="17" max="16384" width="9.140625" style="8" customWidth="1"/>
  </cols>
  <sheetData>
    <row r="1" spans="1:13" ht="32.25" customHeight="1" thickBot="1">
      <c r="A1" s="7" t="s">
        <v>113</v>
      </c>
      <c r="D1" s="392" t="s">
        <v>118</v>
      </c>
      <c r="E1" s="392"/>
      <c r="F1" s="392"/>
      <c r="G1" s="392"/>
      <c r="H1" s="200"/>
      <c r="I1" s="398" t="s">
        <v>171</v>
      </c>
      <c r="J1" s="398"/>
      <c r="K1" s="398"/>
      <c r="L1" s="398"/>
      <c r="M1" s="272"/>
    </row>
    <row r="2" spans="15:16" ht="13.5" thickBot="1">
      <c r="O2" s="2"/>
      <c r="P2" s="2"/>
    </row>
    <row r="3" spans="1:16" ht="19.5" customHeight="1" thickBot="1">
      <c r="A3" s="351" t="s">
        <v>164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3"/>
      <c r="N3" s="11"/>
      <c r="O3" s="399" t="s">
        <v>85</v>
      </c>
      <c r="P3" s="400"/>
    </row>
    <row r="4" spans="1:14" s="15" customFormat="1" ht="19.5" customHeight="1" thickBot="1">
      <c r="A4" s="12"/>
      <c r="B4" s="13"/>
      <c r="C4" s="13"/>
      <c r="D4" s="13"/>
      <c r="E4" s="14"/>
      <c r="F4" s="13"/>
      <c r="G4" s="13"/>
      <c r="H4" s="13"/>
      <c r="I4" s="13"/>
      <c r="J4" s="13"/>
      <c r="N4" s="9"/>
    </row>
    <row r="5" spans="2:14" ht="27.75" customHeight="1" thickBot="1">
      <c r="B5" s="323" t="s">
        <v>111</v>
      </c>
      <c r="C5" s="338"/>
      <c r="D5" s="324"/>
      <c r="E5" s="323" t="s">
        <v>104</v>
      </c>
      <c r="F5" s="338"/>
      <c r="G5" s="324"/>
      <c r="H5" s="323" t="s">
        <v>10</v>
      </c>
      <c r="I5" s="324"/>
      <c r="J5" s="323" t="s">
        <v>11</v>
      </c>
      <c r="K5" s="338"/>
      <c r="L5" s="338"/>
      <c r="M5" s="324"/>
      <c r="N5" s="16"/>
    </row>
    <row r="6" spans="1:16" ht="19.5" customHeight="1">
      <c r="A6" s="17" t="s">
        <v>45</v>
      </c>
      <c r="B6" s="339"/>
      <c r="C6" s="340"/>
      <c r="D6" s="341"/>
      <c r="E6" s="339"/>
      <c r="F6" s="340"/>
      <c r="G6" s="341"/>
      <c r="H6" s="330">
        <v>0</v>
      </c>
      <c r="I6" s="331"/>
      <c r="J6" s="393"/>
      <c r="K6" s="394"/>
      <c r="L6" s="394"/>
      <c r="M6" s="395"/>
      <c r="N6" s="18"/>
      <c r="O6" s="73"/>
      <c r="P6" s="9"/>
    </row>
    <row r="7" spans="1:16" ht="19.5" customHeight="1">
      <c r="A7" s="17" t="s">
        <v>46</v>
      </c>
      <c r="B7" s="339"/>
      <c r="C7" s="340"/>
      <c r="D7" s="341"/>
      <c r="E7" s="328"/>
      <c r="F7" s="329"/>
      <c r="G7" s="329"/>
      <c r="H7" s="332">
        <v>0</v>
      </c>
      <c r="I7" s="333"/>
      <c r="J7" s="335"/>
      <c r="K7" s="336"/>
      <c r="L7" s="336"/>
      <c r="M7" s="337"/>
      <c r="N7" s="18"/>
      <c r="O7" s="9"/>
      <c r="P7" s="9"/>
    </row>
    <row r="8" spans="1:16" ht="19.5" customHeight="1">
      <c r="A8" s="17" t="s">
        <v>48</v>
      </c>
      <c r="B8" s="325"/>
      <c r="C8" s="326"/>
      <c r="D8" s="327"/>
      <c r="E8" s="325"/>
      <c r="F8" s="326"/>
      <c r="G8" s="327"/>
      <c r="H8" s="332">
        <v>0</v>
      </c>
      <c r="I8" s="333"/>
      <c r="J8" s="335"/>
      <c r="K8" s="336"/>
      <c r="L8" s="336"/>
      <c r="M8" s="337"/>
      <c r="N8" s="18"/>
      <c r="O8" s="9"/>
      <c r="P8" s="9"/>
    </row>
    <row r="9" spans="1:16" ht="19.5" customHeight="1">
      <c r="A9" s="17" t="s">
        <v>90</v>
      </c>
      <c r="B9" s="325"/>
      <c r="C9" s="326"/>
      <c r="D9" s="327"/>
      <c r="E9" s="325"/>
      <c r="F9" s="326"/>
      <c r="G9" s="327"/>
      <c r="H9" s="332">
        <v>0</v>
      </c>
      <c r="I9" s="333"/>
      <c r="J9" s="335"/>
      <c r="K9" s="336"/>
      <c r="L9" s="336"/>
      <c r="M9" s="337"/>
      <c r="N9" s="18"/>
      <c r="O9" s="9"/>
      <c r="P9" s="9"/>
    </row>
    <row r="10" spans="1:16" ht="19.5" customHeight="1">
      <c r="A10" s="17" t="s">
        <v>88</v>
      </c>
      <c r="B10" s="325"/>
      <c r="C10" s="326"/>
      <c r="D10" s="327"/>
      <c r="E10" s="325"/>
      <c r="F10" s="326"/>
      <c r="G10" s="327"/>
      <c r="H10" s="332">
        <v>0</v>
      </c>
      <c r="I10" s="333"/>
      <c r="J10" s="335"/>
      <c r="K10" s="336"/>
      <c r="L10" s="336"/>
      <c r="M10" s="337"/>
      <c r="N10" s="18"/>
      <c r="P10" s="9"/>
    </row>
    <row r="11" spans="1:16" ht="19.5" customHeight="1">
      <c r="A11" s="17" t="s">
        <v>89</v>
      </c>
      <c r="B11" s="339"/>
      <c r="C11" s="340"/>
      <c r="D11" s="341"/>
      <c r="E11" s="325"/>
      <c r="F11" s="326"/>
      <c r="G11" s="327"/>
      <c r="H11" s="332">
        <v>0</v>
      </c>
      <c r="I11" s="333"/>
      <c r="J11" s="335"/>
      <c r="K11" s="336"/>
      <c r="L11" s="336"/>
      <c r="M11" s="337"/>
      <c r="N11" s="18"/>
      <c r="O11" s="3"/>
      <c r="P11" s="4"/>
    </row>
    <row r="12" spans="1:16" ht="12.75" customHeight="1" thickBot="1">
      <c r="A12" s="17"/>
      <c r="B12" s="19"/>
      <c r="C12" s="19"/>
      <c r="D12" s="19"/>
      <c r="E12" s="19"/>
      <c r="F12" s="19"/>
      <c r="G12" s="36" t="s">
        <v>127</v>
      </c>
      <c r="H12" s="334">
        <f>SUM(H6:I11)</f>
        <v>0</v>
      </c>
      <c r="I12" s="334">
        <f>SUM(I7:I11)</f>
        <v>0</v>
      </c>
      <c r="J12" s="21"/>
      <c r="O12" s="4"/>
      <c r="P12" s="4"/>
    </row>
    <row r="13" spans="1:16" ht="12.75" customHeight="1" thickTop="1">
      <c r="A13" s="17"/>
      <c r="B13" s="19"/>
      <c r="C13" s="19"/>
      <c r="D13" s="19"/>
      <c r="E13" s="19"/>
      <c r="F13" s="19"/>
      <c r="G13" s="36"/>
      <c r="H13" s="21"/>
      <c r="I13" s="21"/>
      <c r="J13" s="21"/>
      <c r="O13" s="4"/>
      <c r="P13" s="4"/>
    </row>
    <row r="14" spans="15:16" ht="16.5" thickBot="1">
      <c r="O14" s="73"/>
      <c r="P14" s="9"/>
    </row>
    <row r="15" spans="1:16" ht="13.5" customHeight="1" thickBot="1">
      <c r="A15" s="22" t="s">
        <v>4</v>
      </c>
      <c r="B15" s="314" t="s">
        <v>25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6"/>
      <c r="N15" s="16"/>
      <c r="O15" s="396"/>
      <c r="P15" s="397"/>
    </row>
    <row r="16" spans="1:16" s="27" customFormat="1" ht="39" thickBot="1">
      <c r="A16" s="23"/>
      <c r="B16" s="317" t="s">
        <v>119</v>
      </c>
      <c r="C16" s="318"/>
      <c r="D16" s="307"/>
      <c r="E16" s="25" t="s">
        <v>26</v>
      </c>
      <c r="F16" s="25" t="s">
        <v>53</v>
      </c>
      <c r="G16" s="25" t="s">
        <v>140</v>
      </c>
      <c r="H16" s="87" t="s">
        <v>55</v>
      </c>
      <c r="I16" s="88" t="s">
        <v>2</v>
      </c>
      <c r="J16" s="89" t="s">
        <v>114</v>
      </c>
      <c r="K16" s="90" t="s">
        <v>91</v>
      </c>
      <c r="L16" s="91" t="s">
        <v>92</v>
      </c>
      <c r="M16" s="91" t="s">
        <v>176</v>
      </c>
      <c r="N16" s="26"/>
      <c r="O16" s="397"/>
      <c r="P16" s="397"/>
    </row>
    <row r="17" spans="1:16" ht="19.5" customHeight="1">
      <c r="A17" s="17" t="s">
        <v>45</v>
      </c>
      <c r="B17" s="401" t="s">
        <v>125</v>
      </c>
      <c r="C17" s="402"/>
      <c r="D17" s="403"/>
      <c r="E17" s="28">
        <v>0</v>
      </c>
      <c r="F17" s="29">
        <v>0</v>
      </c>
      <c r="G17" s="242">
        <f>E17*F17</f>
        <v>0</v>
      </c>
      <c r="H17" s="74">
        <f>I17+J17</f>
        <v>0</v>
      </c>
      <c r="I17" s="30"/>
      <c r="J17" s="74">
        <f>K17+L17+M17</f>
        <v>0</v>
      </c>
      <c r="K17" s="30"/>
      <c r="L17" s="31"/>
      <c r="M17" s="32"/>
      <c r="O17" s="265"/>
      <c r="P17" s="266"/>
    </row>
    <row r="18" spans="1:16" ht="19.5" customHeight="1">
      <c r="A18" s="17" t="s">
        <v>46</v>
      </c>
      <c r="B18" s="295"/>
      <c r="C18" s="296"/>
      <c r="D18" s="297"/>
      <c r="E18" s="33">
        <v>0</v>
      </c>
      <c r="F18" s="29">
        <v>0</v>
      </c>
      <c r="G18" s="242">
        <f aca="true" t="shared" si="0" ref="G18:G24">E18*F18</f>
        <v>0</v>
      </c>
      <c r="H18" s="74">
        <f aca="true" t="shared" si="1" ref="H18:H24">I18+J18</f>
        <v>0</v>
      </c>
      <c r="I18" s="34"/>
      <c r="J18" s="74">
        <f aca="true" t="shared" si="2" ref="J18:J24">K18+L18+M18</f>
        <v>0</v>
      </c>
      <c r="K18" s="34"/>
      <c r="L18" s="35"/>
      <c r="M18" s="32"/>
      <c r="O18" s="265"/>
      <c r="P18" s="266"/>
    </row>
    <row r="19" spans="1:16" ht="19.5" customHeight="1">
      <c r="A19" s="17" t="s">
        <v>48</v>
      </c>
      <c r="B19" s="295"/>
      <c r="C19" s="296"/>
      <c r="D19" s="297"/>
      <c r="E19" s="33">
        <v>0</v>
      </c>
      <c r="F19" s="29">
        <v>0</v>
      </c>
      <c r="G19" s="242">
        <f t="shared" si="0"/>
        <v>0</v>
      </c>
      <c r="H19" s="74">
        <f t="shared" si="1"/>
        <v>0</v>
      </c>
      <c r="I19" s="34"/>
      <c r="J19" s="74">
        <f t="shared" si="2"/>
        <v>0</v>
      </c>
      <c r="K19" s="34"/>
      <c r="L19" s="35"/>
      <c r="M19" s="32"/>
      <c r="O19" s="265"/>
      <c r="P19" s="266"/>
    </row>
    <row r="20" spans="1:16" ht="19.5" customHeight="1">
      <c r="A20" s="17" t="s">
        <v>90</v>
      </c>
      <c r="B20" s="295"/>
      <c r="C20" s="296"/>
      <c r="D20" s="297"/>
      <c r="E20" s="33">
        <v>0</v>
      </c>
      <c r="F20" s="29">
        <v>0</v>
      </c>
      <c r="G20" s="242">
        <f t="shared" si="0"/>
        <v>0</v>
      </c>
      <c r="H20" s="74">
        <f t="shared" si="1"/>
        <v>0</v>
      </c>
      <c r="I20" s="34"/>
      <c r="J20" s="74">
        <f t="shared" si="2"/>
        <v>0</v>
      </c>
      <c r="K20" s="34"/>
      <c r="L20" s="35"/>
      <c r="M20" s="32"/>
      <c r="O20" s="265"/>
      <c r="P20" s="266"/>
    </row>
    <row r="21" spans="1:16" ht="19.5" customHeight="1">
      <c r="A21" s="17" t="s">
        <v>88</v>
      </c>
      <c r="B21" s="295"/>
      <c r="C21" s="296"/>
      <c r="D21" s="297"/>
      <c r="E21" s="33">
        <v>0</v>
      </c>
      <c r="F21" s="29">
        <v>0</v>
      </c>
      <c r="G21" s="242">
        <f t="shared" si="0"/>
        <v>0</v>
      </c>
      <c r="H21" s="74">
        <f t="shared" si="1"/>
        <v>0</v>
      </c>
      <c r="I21" s="34"/>
      <c r="J21" s="74">
        <f t="shared" si="2"/>
        <v>0</v>
      </c>
      <c r="K21" s="34"/>
      <c r="L21" s="35"/>
      <c r="M21" s="32"/>
      <c r="O21" s="265"/>
      <c r="P21" s="266"/>
    </row>
    <row r="22" spans="1:16" ht="19.5" customHeight="1">
      <c r="A22" s="17" t="s">
        <v>89</v>
      </c>
      <c r="B22" s="295"/>
      <c r="C22" s="296"/>
      <c r="D22" s="297"/>
      <c r="E22" s="33">
        <v>0</v>
      </c>
      <c r="F22" s="29">
        <v>0</v>
      </c>
      <c r="G22" s="242">
        <f t="shared" si="0"/>
        <v>0</v>
      </c>
      <c r="H22" s="74">
        <f t="shared" si="1"/>
        <v>0</v>
      </c>
      <c r="I22" s="34"/>
      <c r="J22" s="74">
        <f t="shared" si="2"/>
        <v>0</v>
      </c>
      <c r="K22" s="34"/>
      <c r="L22" s="35"/>
      <c r="M22" s="32"/>
      <c r="O22" s="265"/>
      <c r="P22" s="266"/>
    </row>
    <row r="23" spans="1:16" ht="19.5" customHeight="1">
      <c r="A23" s="17" t="s">
        <v>98</v>
      </c>
      <c r="B23" s="295"/>
      <c r="C23" s="296"/>
      <c r="D23" s="297"/>
      <c r="E23" s="33">
        <v>0</v>
      </c>
      <c r="F23" s="29">
        <v>0</v>
      </c>
      <c r="G23" s="242">
        <f t="shared" si="0"/>
        <v>0</v>
      </c>
      <c r="H23" s="74">
        <f t="shared" si="1"/>
        <v>0</v>
      </c>
      <c r="I23" s="34"/>
      <c r="J23" s="74">
        <f t="shared" si="2"/>
        <v>0</v>
      </c>
      <c r="K23" s="34"/>
      <c r="L23" s="35"/>
      <c r="M23" s="32"/>
      <c r="O23" s="265"/>
      <c r="P23" s="266"/>
    </row>
    <row r="24" spans="1:16" ht="19.5" customHeight="1">
      <c r="A24" s="17" t="s">
        <v>99</v>
      </c>
      <c r="B24" s="295"/>
      <c r="C24" s="296"/>
      <c r="D24" s="297"/>
      <c r="E24" s="33">
        <v>0</v>
      </c>
      <c r="F24" s="29">
        <v>0</v>
      </c>
      <c r="G24" s="242">
        <f t="shared" si="0"/>
        <v>0</v>
      </c>
      <c r="H24" s="74">
        <f t="shared" si="1"/>
        <v>0</v>
      </c>
      <c r="I24" s="34"/>
      <c r="J24" s="74">
        <f t="shared" si="2"/>
        <v>0</v>
      </c>
      <c r="K24" s="34"/>
      <c r="L24" s="35"/>
      <c r="M24" s="32"/>
      <c r="O24" s="265"/>
      <c r="P24" s="266"/>
    </row>
    <row r="25" spans="1:16" ht="19.5" customHeight="1">
      <c r="A25" s="17" t="s">
        <v>100</v>
      </c>
      <c r="B25" s="295"/>
      <c r="C25" s="296"/>
      <c r="D25" s="297"/>
      <c r="E25" s="33">
        <v>0</v>
      </c>
      <c r="F25" s="29">
        <v>0</v>
      </c>
      <c r="G25" s="242">
        <f>E25*F25</f>
        <v>0</v>
      </c>
      <c r="H25" s="74">
        <f>I25+J25</f>
        <v>0</v>
      </c>
      <c r="I25" s="34"/>
      <c r="J25" s="74">
        <f>K25+L25+M25</f>
        <v>0</v>
      </c>
      <c r="K25" s="34"/>
      <c r="L25" s="35"/>
      <c r="M25" s="32"/>
      <c r="O25" s="9"/>
      <c r="P25" s="9"/>
    </row>
    <row r="26" spans="1:16" ht="19.5" customHeight="1">
      <c r="A26" s="17" t="s">
        <v>101</v>
      </c>
      <c r="B26" s="295"/>
      <c r="C26" s="296"/>
      <c r="D26" s="297"/>
      <c r="E26" s="33">
        <v>0</v>
      </c>
      <c r="F26" s="29">
        <v>0</v>
      </c>
      <c r="G26" s="242">
        <f>E26*F26</f>
        <v>0</v>
      </c>
      <c r="H26" s="74">
        <f>I26+J26</f>
        <v>0</v>
      </c>
      <c r="I26" s="34"/>
      <c r="J26" s="74">
        <f>K26+L26+M26</f>
        <v>0</v>
      </c>
      <c r="K26" s="34"/>
      <c r="L26" s="35"/>
      <c r="M26" s="32"/>
      <c r="P26" s="5"/>
    </row>
    <row r="27" spans="1:16" ht="19.5" customHeight="1">
      <c r="A27" s="17" t="s">
        <v>166</v>
      </c>
      <c r="B27" s="295"/>
      <c r="C27" s="296"/>
      <c r="D27" s="297"/>
      <c r="E27" s="33">
        <v>0</v>
      </c>
      <c r="F27" s="29">
        <v>0</v>
      </c>
      <c r="G27" s="242">
        <f>E27*F27</f>
        <v>0</v>
      </c>
      <c r="H27" s="74">
        <f>I27+J27</f>
        <v>0</v>
      </c>
      <c r="I27" s="34"/>
      <c r="J27" s="74">
        <f>K27+L27+M27</f>
        <v>0</v>
      </c>
      <c r="K27" s="34"/>
      <c r="L27" s="35"/>
      <c r="M27" s="32"/>
      <c r="O27" s="5"/>
      <c r="P27" s="5"/>
    </row>
    <row r="28" spans="1:16" ht="19.5" customHeight="1">
      <c r="A28" s="17" t="s">
        <v>167</v>
      </c>
      <c r="B28" s="295"/>
      <c r="C28" s="296"/>
      <c r="D28" s="297"/>
      <c r="E28" s="33">
        <v>0</v>
      </c>
      <c r="F28" s="29">
        <v>0</v>
      </c>
      <c r="G28" s="242">
        <f>E28*F28</f>
        <v>0</v>
      </c>
      <c r="H28" s="74">
        <f>I28+J28</f>
        <v>0</v>
      </c>
      <c r="I28" s="34"/>
      <c r="J28" s="74">
        <f>K28+L28+M28</f>
        <v>0</v>
      </c>
      <c r="K28" s="34"/>
      <c r="L28" s="35"/>
      <c r="M28" s="32"/>
      <c r="O28" s="73"/>
      <c r="P28" s="9"/>
    </row>
    <row r="29" spans="2:16" ht="13.5" thickBot="1">
      <c r="B29" s="27"/>
      <c r="C29" s="27"/>
      <c r="D29" s="27"/>
      <c r="F29" s="36" t="s">
        <v>3</v>
      </c>
      <c r="G29" s="243">
        <f aca="true" t="shared" si="3" ref="G29:L29">SUM(G17:G28)</f>
        <v>0</v>
      </c>
      <c r="H29" s="76">
        <f t="shared" si="3"/>
        <v>0</v>
      </c>
      <c r="I29" s="76">
        <f t="shared" si="3"/>
        <v>0</v>
      </c>
      <c r="J29" s="76">
        <f t="shared" si="3"/>
        <v>0</v>
      </c>
      <c r="K29" s="76">
        <f t="shared" si="3"/>
        <v>0</v>
      </c>
      <c r="L29" s="76">
        <f t="shared" si="3"/>
        <v>0</v>
      </c>
      <c r="M29" s="37"/>
      <c r="N29" s="77"/>
      <c r="O29" s="9"/>
      <c r="P29" s="9"/>
    </row>
    <row r="30" spans="15:16" ht="14.25" customHeight="1" thickBot="1" thickTop="1">
      <c r="O30" s="6"/>
      <c r="P30" s="6"/>
    </row>
    <row r="31" spans="1:16" ht="13.5" customHeight="1" thickBot="1">
      <c r="A31" s="22" t="s">
        <v>20</v>
      </c>
      <c r="B31" s="314" t="s">
        <v>31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6"/>
      <c r="N31" s="16"/>
      <c r="O31" s="78"/>
      <c r="P31" s="9"/>
    </row>
    <row r="32" spans="1:14" ht="39" thickBot="1">
      <c r="A32" s="8"/>
      <c r="B32" s="317" t="s">
        <v>0</v>
      </c>
      <c r="C32" s="318"/>
      <c r="D32" s="318"/>
      <c r="E32" s="307"/>
      <c r="F32" s="306" t="s">
        <v>1</v>
      </c>
      <c r="G32" s="318"/>
      <c r="H32" s="38" t="str">
        <f>H$16</f>
        <v>Total Program Cost</v>
      </c>
      <c r="I32" s="38" t="str">
        <f>I$16</f>
        <v>CNCS Share</v>
      </c>
      <c r="J32" s="38" t="str">
        <f>J$16</f>
        <v>Applicant Match</v>
      </c>
      <c r="K32" s="38" t="str">
        <f>K$16</f>
        <v>Cash Match</v>
      </c>
      <c r="L32" s="24" t="s">
        <v>92</v>
      </c>
      <c r="M32" s="38" t="str">
        <f>M$16</f>
        <v>ServeMN Innovation</v>
      </c>
      <c r="N32" s="26"/>
    </row>
    <row r="33" spans="1:16" ht="19.5" customHeight="1">
      <c r="A33" s="17" t="s">
        <v>45</v>
      </c>
      <c r="B33" s="342" t="s">
        <v>49</v>
      </c>
      <c r="C33" s="343"/>
      <c r="D33" s="343"/>
      <c r="E33" s="344"/>
      <c r="F33" s="345"/>
      <c r="G33" s="345"/>
      <c r="H33" s="74">
        <f>I33+J33</f>
        <v>0</v>
      </c>
      <c r="I33" s="30"/>
      <c r="J33" s="74">
        <f>K33+L33+M33</f>
        <v>0</v>
      </c>
      <c r="K33" s="30"/>
      <c r="L33" s="31"/>
      <c r="M33" s="32"/>
      <c r="O33" s="6"/>
      <c r="P33" s="6"/>
    </row>
    <row r="34" spans="1:16" ht="19.5" customHeight="1">
      <c r="A34" s="17" t="s">
        <v>46</v>
      </c>
      <c r="B34" s="295" t="s">
        <v>50</v>
      </c>
      <c r="C34" s="296"/>
      <c r="D34" s="296"/>
      <c r="E34" s="297"/>
      <c r="F34" s="322"/>
      <c r="G34" s="322"/>
      <c r="H34" s="75">
        <f>I34+J34</f>
        <v>0</v>
      </c>
      <c r="I34" s="34"/>
      <c r="J34" s="74">
        <f>K34+L34+M34</f>
        <v>0</v>
      </c>
      <c r="K34" s="34"/>
      <c r="L34" s="35"/>
      <c r="M34" s="32"/>
      <c r="O34" s="78"/>
      <c r="P34" s="9"/>
    </row>
    <row r="35" spans="1:16" ht="19.5" customHeight="1">
      <c r="A35" s="17" t="s">
        <v>48</v>
      </c>
      <c r="B35" s="295" t="s">
        <v>51</v>
      </c>
      <c r="C35" s="296"/>
      <c r="D35" s="296"/>
      <c r="E35" s="297"/>
      <c r="F35" s="322"/>
      <c r="G35" s="322"/>
      <c r="H35" s="75">
        <f>I35+J35</f>
        <v>0</v>
      </c>
      <c r="I35" s="34"/>
      <c r="J35" s="74">
        <f>K35+L35+M35</f>
        <v>0</v>
      </c>
      <c r="K35" s="34"/>
      <c r="L35" s="35"/>
      <c r="M35" s="32"/>
      <c r="O35" s="6"/>
      <c r="P35" s="6"/>
    </row>
    <row r="36" spans="1:16" ht="19.5" customHeight="1">
      <c r="A36" s="17" t="s">
        <v>90</v>
      </c>
      <c r="B36" s="295" t="s">
        <v>94</v>
      </c>
      <c r="C36" s="296"/>
      <c r="D36" s="296"/>
      <c r="E36" s="297"/>
      <c r="F36" s="322"/>
      <c r="G36" s="322"/>
      <c r="H36" s="75">
        <f>I36+J36</f>
        <v>0</v>
      </c>
      <c r="I36" s="34"/>
      <c r="J36" s="74">
        <f>K36+L36+M36</f>
        <v>0</v>
      </c>
      <c r="K36" s="34"/>
      <c r="L36" s="35"/>
      <c r="M36" s="32"/>
      <c r="O36" s="78"/>
      <c r="P36" s="9"/>
    </row>
    <row r="37" spans="1:13" ht="19.5" customHeight="1">
      <c r="A37" s="17" t="s">
        <v>88</v>
      </c>
      <c r="B37" s="295" t="s">
        <v>93</v>
      </c>
      <c r="C37" s="296"/>
      <c r="D37" s="296"/>
      <c r="E37" s="297"/>
      <c r="F37" s="322"/>
      <c r="G37" s="322"/>
      <c r="H37" s="75">
        <f>I37+J37</f>
        <v>0</v>
      </c>
      <c r="I37" s="34"/>
      <c r="J37" s="74">
        <f>K37+L37+M37</f>
        <v>0</v>
      </c>
      <c r="K37" s="34"/>
      <c r="L37" s="35"/>
      <c r="M37" s="32"/>
    </row>
    <row r="38" spans="1:14" ht="13.5" thickBot="1">
      <c r="A38" s="17"/>
      <c r="G38" s="36" t="s">
        <v>3</v>
      </c>
      <c r="H38" s="76">
        <f>SUM(H33:H37)</f>
        <v>0</v>
      </c>
      <c r="I38" s="76">
        <f>SUM(I33:I37)</f>
        <v>0</v>
      </c>
      <c r="J38" s="76">
        <f>SUM(J33:J37)</f>
        <v>0</v>
      </c>
      <c r="K38" s="76">
        <f>SUM(K33:K37)</f>
        <v>0</v>
      </c>
      <c r="L38" s="76">
        <f>SUM(L33:L37)</f>
        <v>0</v>
      </c>
      <c r="M38" s="37"/>
      <c r="N38" s="77"/>
    </row>
    <row r="39" ht="14.25" thickBot="1" thickTop="1"/>
    <row r="40" spans="1:14" ht="15" thickBot="1">
      <c r="A40" s="22" t="s">
        <v>32</v>
      </c>
      <c r="B40" s="314" t="s">
        <v>33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6"/>
      <c r="N40" s="16"/>
    </row>
    <row r="41" spans="1:14" ht="39" thickBot="1">
      <c r="A41" s="22"/>
      <c r="B41" s="213" t="s">
        <v>0</v>
      </c>
      <c r="C41" s="213" t="s">
        <v>141</v>
      </c>
      <c r="D41" s="24" t="s">
        <v>142</v>
      </c>
      <c r="E41" s="24" t="s">
        <v>145</v>
      </c>
      <c r="F41" s="212" t="s">
        <v>143</v>
      </c>
      <c r="G41" s="216" t="s">
        <v>144</v>
      </c>
      <c r="H41" s="38" t="str">
        <f>H$16</f>
        <v>Total Program Cost</v>
      </c>
      <c r="I41" s="38" t="str">
        <f>I$16</f>
        <v>CNCS Share</v>
      </c>
      <c r="J41" s="38" t="str">
        <f>J$16</f>
        <v>Applicant Match</v>
      </c>
      <c r="K41" s="38" t="str">
        <f>K$16</f>
        <v>Cash Match</v>
      </c>
      <c r="L41" s="24" t="s">
        <v>92</v>
      </c>
      <c r="M41" s="38" t="str">
        <f>M$16</f>
        <v>ServeMN Innovation</v>
      </c>
      <c r="N41" s="26"/>
    </row>
    <row r="42" spans="1:13" ht="19.5" customHeight="1" thickBot="1">
      <c r="A42" s="17" t="s">
        <v>45</v>
      </c>
      <c r="B42" s="214" t="s">
        <v>172</v>
      </c>
      <c r="C42" s="221"/>
      <c r="D42" s="217"/>
      <c r="E42" s="228">
        <f>C42*D42</f>
        <v>0</v>
      </c>
      <c r="F42" s="224">
        <v>0</v>
      </c>
      <c r="G42" s="244">
        <f>E42+F42</f>
        <v>0</v>
      </c>
      <c r="H42" s="74">
        <f>I42+J42</f>
        <v>0</v>
      </c>
      <c r="I42" s="30"/>
      <c r="J42" s="74">
        <f>K42+L42+M42</f>
        <v>0</v>
      </c>
      <c r="K42" s="30"/>
      <c r="L42" s="31"/>
      <c r="M42" s="32"/>
    </row>
    <row r="43" spans="1:13" ht="19.5" customHeight="1" thickBot="1">
      <c r="A43" s="17" t="s">
        <v>46</v>
      </c>
      <c r="B43" s="215"/>
      <c r="C43" s="222">
        <v>0</v>
      </c>
      <c r="D43" s="223">
        <f>D42</f>
        <v>0</v>
      </c>
      <c r="E43" s="228">
        <f>C43*D43</f>
        <v>0</v>
      </c>
      <c r="F43" s="225">
        <v>0</v>
      </c>
      <c r="G43" s="245">
        <f>E43+F43</f>
        <v>0</v>
      </c>
      <c r="H43" s="75">
        <f>I43+J43</f>
        <v>0</v>
      </c>
      <c r="I43" s="34"/>
      <c r="J43" s="74">
        <f>K43+L43+M43</f>
        <v>0</v>
      </c>
      <c r="K43" s="34"/>
      <c r="L43" s="35"/>
      <c r="M43" s="32"/>
    </row>
    <row r="44" spans="1:13" ht="19.5" customHeight="1" thickBot="1">
      <c r="A44" s="17" t="s">
        <v>48</v>
      </c>
      <c r="B44" s="215"/>
      <c r="C44" s="222">
        <v>0</v>
      </c>
      <c r="D44" s="223">
        <f>D43</f>
        <v>0</v>
      </c>
      <c r="E44" s="228">
        <f>C44*D44</f>
        <v>0</v>
      </c>
      <c r="F44" s="225">
        <v>0</v>
      </c>
      <c r="G44" s="245">
        <f>E44+F44</f>
        <v>0</v>
      </c>
      <c r="H44" s="75">
        <f>I44+J44</f>
        <v>0</v>
      </c>
      <c r="I44" s="34"/>
      <c r="J44" s="74">
        <f>K44+L44+M44</f>
        <v>0</v>
      </c>
      <c r="K44" s="34"/>
      <c r="L44" s="35"/>
      <c r="M44" s="32"/>
    </row>
    <row r="45" spans="1:13" ht="19.5" customHeight="1" thickBot="1">
      <c r="A45" s="17" t="s">
        <v>90</v>
      </c>
      <c r="B45" s="215"/>
      <c r="C45" s="222">
        <v>0</v>
      </c>
      <c r="D45" s="223">
        <f>D44</f>
        <v>0</v>
      </c>
      <c r="E45" s="228">
        <f>C45*D45</f>
        <v>0</v>
      </c>
      <c r="F45" s="225">
        <v>0</v>
      </c>
      <c r="G45" s="245">
        <f>E45+F45</f>
        <v>0</v>
      </c>
      <c r="H45" s="75">
        <f>I45+J45</f>
        <v>0</v>
      </c>
      <c r="I45" s="34"/>
      <c r="J45" s="74">
        <f>K45+L45+M45</f>
        <v>0</v>
      </c>
      <c r="K45" s="34"/>
      <c r="L45" s="35"/>
      <c r="M45" s="32"/>
    </row>
    <row r="46" spans="1:13" ht="19.5" customHeight="1">
      <c r="A46" s="17" t="s">
        <v>88</v>
      </c>
      <c r="B46" s="215"/>
      <c r="C46" s="222">
        <v>0</v>
      </c>
      <c r="D46" s="223">
        <f>D45</f>
        <v>0</v>
      </c>
      <c r="E46" s="228">
        <f>C46*D46</f>
        <v>0</v>
      </c>
      <c r="F46" s="225">
        <v>0</v>
      </c>
      <c r="G46" s="245">
        <f>E46+F46</f>
        <v>0</v>
      </c>
      <c r="H46" s="75">
        <f>I46+J46</f>
        <v>0</v>
      </c>
      <c r="I46" s="34"/>
      <c r="J46" s="74">
        <f>K46+L46+M46</f>
        <v>0</v>
      </c>
      <c r="K46" s="34"/>
      <c r="L46" s="35"/>
      <c r="M46" s="32"/>
    </row>
    <row r="47" spans="1:14" ht="13.5" thickBot="1">
      <c r="A47" s="17"/>
      <c r="B47" s="27"/>
      <c r="C47" s="27"/>
      <c r="D47" s="27"/>
      <c r="E47" s="27"/>
      <c r="F47" s="226" t="s">
        <v>3</v>
      </c>
      <c r="G47" s="243">
        <f aca="true" t="shared" si="4" ref="G47:L47">SUM(G42:G46)</f>
        <v>0</v>
      </c>
      <c r="H47" s="76">
        <f t="shared" si="4"/>
        <v>0</v>
      </c>
      <c r="I47" s="76">
        <f t="shared" si="4"/>
        <v>0</v>
      </c>
      <c r="J47" s="76">
        <f t="shared" si="4"/>
        <v>0</v>
      </c>
      <c r="K47" s="79">
        <f t="shared" si="4"/>
        <v>0</v>
      </c>
      <c r="L47" s="79">
        <f t="shared" si="4"/>
        <v>0</v>
      </c>
      <c r="M47" s="37"/>
      <c r="N47" s="77"/>
    </row>
    <row r="48" spans="1:5" ht="13.5" thickTop="1">
      <c r="A48" s="22"/>
      <c r="B48" s="27"/>
      <c r="C48" s="27"/>
      <c r="D48" s="27"/>
      <c r="E48" s="27"/>
    </row>
    <row r="49" spans="1:5" ht="13.5" thickBot="1">
      <c r="A49" s="22"/>
      <c r="B49" s="27"/>
      <c r="C49" s="27"/>
      <c r="D49" s="27"/>
      <c r="E49" s="27"/>
    </row>
    <row r="50" spans="1:14" ht="15" thickBot="1">
      <c r="A50" s="23" t="s">
        <v>34</v>
      </c>
      <c r="B50" s="311" t="s">
        <v>35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3"/>
      <c r="N50" s="16"/>
    </row>
    <row r="51" spans="1:14" ht="39" thickBot="1">
      <c r="A51" s="22"/>
      <c r="B51" s="213" t="s">
        <v>0</v>
      </c>
      <c r="C51" s="213" t="s">
        <v>141</v>
      </c>
      <c r="D51" s="24" t="s">
        <v>142</v>
      </c>
      <c r="E51" s="24" t="s">
        <v>145</v>
      </c>
      <c r="F51" s="212" t="s">
        <v>143</v>
      </c>
      <c r="G51" s="216" t="s">
        <v>144</v>
      </c>
      <c r="H51" s="38" t="str">
        <f>H$16</f>
        <v>Total Program Cost</v>
      </c>
      <c r="I51" s="38" t="str">
        <f>I$16</f>
        <v>CNCS Share</v>
      </c>
      <c r="J51" s="38" t="str">
        <f>J$16</f>
        <v>Applicant Match</v>
      </c>
      <c r="K51" s="38" t="str">
        <f>K$16</f>
        <v>Cash Match</v>
      </c>
      <c r="L51" s="24" t="s">
        <v>92</v>
      </c>
      <c r="M51" s="38" t="str">
        <f>M$16</f>
        <v>ServeMN Innovation</v>
      </c>
      <c r="N51" s="26"/>
    </row>
    <row r="52" spans="1:13" ht="19.5" customHeight="1" thickBot="1">
      <c r="A52" s="17" t="s">
        <v>45</v>
      </c>
      <c r="B52" s="214" t="s">
        <v>146</v>
      </c>
      <c r="C52" s="221">
        <v>0</v>
      </c>
      <c r="D52" s="217">
        <v>0</v>
      </c>
      <c r="E52" s="228">
        <f>C52*D52</f>
        <v>0</v>
      </c>
      <c r="F52" s="224">
        <v>0</v>
      </c>
      <c r="G52" s="244">
        <f>E52+F52</f>
        <v>0</v>
      </c>
      <c r="H52" s="74">
        <f>I52+J52</f>
        <v>0</v>
      </c>
      <c r="I52" s="39"/>
      <c r="J52" s="74">
        <f>K52+L52+M52</f>
        <v>0</v>
      </c>
      <c r="K52" s="30"/>
      <c r="L52" s="31"/>
      <c r="M52" s="198"/>
    </row>
    <row r="53" spans="1:13" ht="19.5" customHeight="1" thickBot="1">
      <c r="A53" s="17" t="s">
        <v>46</v>
      </c>
      <c r="B53" s="215"/>
      <c r="C53" s="222">
        <v>0</v>
      </c>
      <c r="D53" s="223">
        <f>D52</f>
        <v>0</v>
      </c>
      <c r="E53" s="228">
        <f>C53*D53</f>
        <v>0</v>
      </c>
      <c r="F53" s="225">
        <v>0</v>
      </c>
      <c r="G53" s="245">
        <f>E53+F53</f>
        <v>0</v>
      </c>
      <c r="H53" s="75">
        <f>I53+J53</f>
        <v>0</v>
      </c>
      <c r="I53" s="40"/>
      <c r="J53" s="74">
        <f>K53+L53+M53</f>
        <v>0</v>
      </c>
      <c r="K53" s="34"/>
      <c r="L53" s="35"/>
      <c r="M53" s="34"/>
    </row>
    <row r="54" spans="1:13" ht="19.5" customHeight="1" thickBot="1">
      <c r="A54" s="17" t="s">
        <v>48</v>
      </c>
      <c r="B54" s="215"/>
      <c r="C54" s="222">
        <v>0</v>
      </c>
      <c r="D54" s="223">
        <f>D53</f>
        <v>0</v>
      </c>
      <c r="E54" s="228">
        <f>C54*D54</f>
        <v>0</v>
      </c>
      <c r="F54" s="225">
        <v>0</v>
      </c>
      <c r="G54" s="245">
        <f>E54+F54</f>
        <v>0</v>
      </c>
      <c r="H54" s="75">
        <f>I54+J54</f>
        <v>0</v>
      </c>
      <c r="I54" s="40"/>
      <c r="J54" s="74">
        <f>K54+L54+M54</f>
        <v>0</v>
      </c>
      <c r="K54" s="34"/>
      <c r="L54" s="35"/>
      <c r="M54" s="34"/>
    </row>
    <row r="55" spans="1:13" ht="19.5" customHeight="1" thickBot="1">
      <c r="A55" s="17" t="s">
        <v>90</v>
      </c>
      <c r="B55" s="215"/>
      <c r="C55" s="222">
        <v>0</v>
      </c>
      <c r="D55" s="223">
        <f>D54</f>
        <v>0</v>
      </c>
      <c r="E55" s="228">
        <f>C55*D55</f>
        <v>0</v>
      </c>
      <c r="F55" s="225">
        <v>0</v>
      </c>
      <c r="G55" s="245">
        <f>E55+F55</f>
        <v>0</v>
      </c>
      <c r="H55" s="75">
        <f>I55+J55</f>
        <v>0</v>
      </c>
      <c r="I55" s="40"/>
      <c r="J55" s="74">
        <f>K55+L55+M55</f>
        <v>0</v>
      </c>
      <c r="K55" s="34"/>
      <c r="L55" s="35"/>
      <c r="M55" s="34"/>
    </row>
    <row r="56" spans="1:13" ht="19.5" customHeight="1">
      <c r="A56" s="17" t="s">
        <v>88</v>
      </c>
      <c r="B56" s="215"/>
      <c r="C56" s="222">
        <v>0</v>
      </c>
      <c r="D56" s="223">
        <f>D55</f>
        <v>0</v>
      </c>
      <c r="E56" s="228">
        <f>C56*D56</f>
        <v>0</v>
      </c>
      <c r="F56" s="225">
        <v>0</v>
      </c>
      <c r="G56" s="245">
        <f>E56+F56</f>
        <v>0</v>
      </c>
      <c r="H56" s="75">
        <f>I56+J56</f>
        <v>0</v>
      </c>
      <c r="I56" s="40"/>
      <c r="J56" s="74">
        <f>K56+L56+M56</f>
        <v>0</v>
      </c>
      <c r="K56" s="34"/>
      <c r="L56" s="35"/>
      <c r="M56" s="34"/>
    </row>
    <row r="57" spans="1:14" ht="13.5" thickBot="1">
      <c r="A57" s="17"/>
      <c r="B57" s="27"/>
      <c r="C57" s="27"/>
      <c r="D57" s="27"/>
      <c r="E57" s="27"/>
      <c r="F57" s="226" t="s">
        <v>3</v>
      </c>
      <c r="G57" s="243">
        <f>SUM(G52:G56)</f>
        <v>0</v>
      </c>
      <c r="H57" s="79">
        <f aca="true" t="shared" si="5" ref="H57:M57">SUM(H52:H56)</f>
        <v>0</v>
      </c>
      <c r="I57" s="79">
        <f t="shared" si="5"/>
        <v>0</v>
      </c>
      <c r="J57" s="79">
        <f t="shared" si="5"/>
        <v>0</v>
      </c>
      <c r="K57" s="79">
        <f t="shared" si="5"/>
        <v>0</v>
      </c>
      <c r="L57" s="79">
        <f t="shared" si="5"/>
        <v>0</v>
      </c>
      <c r="M57" s="199">
        <f t="shared" si="5"/>
        <v>0</v>
      </c>
      <c r="N57" s="77"/>
    </row>
    <row r="58" spans="1:5" ht="14.25" thickBot="1" thickTop="1">
      <c r="A58" s="22"/>
      <c r="B58" s="27"/>
      <c r="C58" s="27"/>
      <c r="D58" s="27"/>
      <c r="E58" s="27"/>
    </row>
    <row r="59" spans="1:14" ht="13.5" customHeight="1" thickBot="1">
      <c r="A59" s="22" t="s">
        <v>44</v>
      </c>
      <c r="B59" s="314" t="s">
        <v>102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6"/>
      <c r="N59" s="16"/>
    </row>
    <row r="60" spans="1:14" ht="39" thickBot="1">
      <c r="A60" s="22"/>
      <c r="B60" s="317" t="s">
        <v>47</v>
      </c>
      <c r="C60" s="318"/>
      <c r="D60" s="318"/>
      <c r="E60" s="307"/>
      <c r="F60" s="24" t="s">
        <v>52</v>
      </c>
      <c r="G60" s="24" t="s">
        <v>5</v>
      </c>
      <c r="H60" s="38" t="str">
        <f>H$16</f>
        <v>Total Program Cost</v>
      </c>
      <c r="I60" s="38" t="str">
        <f>I$16</f>
        <v>CNCS Share</v>
      </c>
      <c r="J60" s="38" t="str">
        <f>J$16</f>
        <v>Applicant Match</v>
      </c>
      <c r="K60" s="38" t="str">
        <f>K$16</f>
        <v>Cash Match</v>
      </c>
      <c r="L60" s="24" t="s">
        <v>92</v>
      </c>
      <c r="M60" s="38" t="str">
        <f>M$16</f>
        <v>ServeMN Innovation</v>
      </c>
      <c r="N60" s="26"/>
    </row>
    <row r="61" spans="1:13" ht="19.5" customHeight="1">
      <c r="A61" s="17" t="s">
        <v>45</v>
      </c>
      <c r="B61" s="319"/>
      <c r="C61" s="320"/>
      <c r="D61" s="320"/>
      <c r="E61" s="321"/>
      <c r="F61" s="41"/>
      <c r="G61" s="42"/>
      <c r="H61" s="80">
        <f>I61+J61</f>
        <v>0</v>
      </c>
      <c r="I61" s="39"/>
      <c r="J61" s="74">
        <f>K61+L61+M61</f>
        <v>0</v>
      </c>
      <c r="K61" s="30"/>
      <c r="L61" s="31"/>
      <c r="M61" s="32"/>
    </row>
    <row r="62" spans="1:13" ht="19.5" customHeight="1">
      <c r="A62" s="17" t="s">
        <v>46</v>
      </c>
      <c r="B62" s="295"/>
      <c r="C62" s="296"/>
      <c r="D62" s="296"/>
      <c r="E62" s="297"/>
      <c r="F62" s="43"/>
      <c r="G62" s="44"/>
      <c r="H62" s="81">
        <f>I62+J62</f>
        <v>0</v>
      </c>
      <c r="I62" s="40"/>
      <c r="J62" s="74">
        <f>K62+L62+M62</f>
        <v>0</v>
      </c>
      <c r="K62" s="34"/>
      <c r="L62" s="35"/>
      <c r="M62" s="32"/>
    </row>
    <row r="63" spans="1:13" ht="19.5" customHeight="1">
      <c r="A63" s="17" t="s">
        <v>48</v>
      </c>
      <c r="B63" s="295"/>
      <c r="C63" s="296"/>
      <c r="D63" s="296"/>
      <c r="E63" s="297"/>
      <c r="F63" s="43"/>
      <c r="G63" s="44"/>
      <c r="H63" s="81">
        <f>I63+J63</f>
        <v>0</v>
      </c>
      <c r="I63" s="40"/>
      <c r="J63" s="74">
        <f>K63+L63+M63</f>
        <v>0</v>
      </c>
      <c r="K63" s="34"/>
      <c r="L63" s="35"/>
      <c r="M63" s="32"/>
    </row>
    <row r="64" spans="1:13" ht="19.5" customHeight="1">
      <c r="A64" s="17" t="s">
        <v>90</v>
      </c>
      <c r="B64" s="295"/>
      <c r="C64" s="296"/>
      <c r="D64" s="296"/>
      <c r="E64" s="297"/>
      <c r="F64" s="43"/>
      <c r="G64" s="44"/>
      <c r="H64" s="81">
        <f>I64+J64</f>
        <v>0</v>
      </c>
      <c r="I64" s="40"/>
      <c r="J64" s="74">
        <f>K64+L64+M64</f>
        <v>0</v>
      </c>
      <c r="K64" s="34"/>
      <c r="L64" s="35"/>
      <c r="M64" s="32"/>
    </row>
    <row r="65" spans="1:13" ht="19.5" customHeight="1">
      <c r="A65" s="17" t="s">
        <v>88</v>
      </c>
      <c r="B65" s="295"/>
      <c r="C65" s="296"/>
      <c r="D65" s="296"/>
      <c r="E65" s="297"/>
      <c r="F65" s="43"/>
      <c r="G65" s="44"/>
      <c r="H65" s="81">
        <f>I65+J65</f>
        <v>0</v>
      </c>
      <c r="I65" s="40"/>
      <c r="J65" s="74">
        <f>K65+L65+M65</f>
        <v>0</v>
      </c>
      <c r="K65" s="34"/>
      <c r="L65" s="35"/>
      <c r="M65" s="32"/>
    </row>
    <row r="66" spans="1:14" ht="13.5" thickBot="1">
      <c r="A66" s="17"/>
      <c r="B66" s="27"/>
      <c r="C66" s="27"/>
      <c r="D66" s="27"/>
      <c r="E66" s="27"/>
      <c r="G66" s="36" t="s">
        <v>3</v>
      </c>
      <c r="H66" s="79">
        <f>SUM(H61:H65)</f>
        <v>0</v>
      </c>
      <c r="I66" s="79">
        <f>SUM(I61:I65)</f>
        <v>0</v>
      </c>
      <c r="J66" s="79">
        <f>SUM(J61:J65)</f>
        <v>0</v>
      </c>
      <c r="K66" s="79">
        <f>SUM(K61:K65)</f>
        <v>0</v>
      </c>
      <c r="L66" s="79">
        <f>SUM(L61:L65)</f>
        <v>0</v>
      </c>
      <c r="M66" s="37"/>
      <c r="N66" s="77"/>
    </row>
    <row r="67" spans="1:5" ht="14.25" thickBot="1" thickTop="1">
      <c r="A67" s="22"/>
      <c r="B67" s="27"/>
      <c r="C67" s="27"/>
      <c r="D67" s="27"/>
      <c r="E67" s="27"/>
    </row>
    <row r="68" spans="1:14" ht="13.5" customHeight="1" thickBot="1">
      <c r="A68" s="22" t="s">
        <v>36</v>
      </c>
      <c r="B68" s="314" t="s">
        <v>103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6"/>
      <c r="N68" s="16"/>
    </row>
    <row r="69" spans="1:14" ht="39" thickBot="1">
      <c r="A69" s="22"/>
      <c r="B69" s="213" t="s">
        <v>146</v>
      </c>
      <c r="C69" s="24" t="s">
        <v>147</v>
      </c>
      <c r="D69" s="213" t="s">
        <v>149</v>
      </c>
      <c r="E69" s="212" t="s">
        <v>148</v>
      </c>
      <c r="F69" s="212" t="s">
        <v>150</v>
      </c>
      <c r="G69" s="212" t="s">
        <v>151</v>
      </c>
      <c r="H69" s="38" t="str">
        <f>H$16</f>
        <v>Total Program Cost</v>
      </c>
      <c r="I69" s="38" t="str">
        <f>I$16</f>
        <v>CNCS Share</v>
      </c>
      <c r="J69" s="38" t="str">
        <f>J$16</f>
        <v>Applicant Match</v>
      </c>
      <c r="K69" s="38" t="str">
        <f>K$16</f>
        <v>Cash Match</v>
      </c>
      <c r="L69" s="24" t="s">
        <v>92</v>
      </c>
      <c r="M69" s="38" t="str">
        <f>M$16</f>
        <v>ServeMN Innovation</v>
      </c>
      <c r="N69" s="26"/>
    </row>
    <row r="70" spans="1:13" ht="19.5" customHeight="1">
      <c r="A70" s="17" t="s">
        <v>45</v>
      </c>
      <c r="B70" s="214" t="s">
        <v>87</v>
      </c>
      <c r="C70" s="221">
        <v>0</v>
      </c>
      <c r="D70" s="221">
        <v>0</v>
      </c>
      <c r="E70" s="228">
        <f>C70*D70</f>
        <v>0</v>
      </c>
      <c r="F70" s="224">
        <v>0</v>
      </c>
      <c r="G70" s="244">
        <f>E70+F70</f>
        <v>0</v>
      </c>
      <c r="H70" s="80">
        <f>I70+J70</f>
        <v>0</v>
      </c>
      <c r="I70" s="39"/>
      <c r="J70" s="74">
        <f>K70+L70+M70</f>
        <v>0</v>
      </c>
      <c r="K70" s="30"/>
      <c r="L70" s="31"/>
      <c r="M70" s="198"/>
    </row>
    <row r="71" spans="1:13" ht="19.5" customHeight="1">
      <c r="A71" s="17" t="s">
        <v>46</v>
      </c>
      <c r="B71" s="215"/>
      <c r="C71" s="222">
        <v>0</v>
      </c>
      <c r="D71" s="222">
        <v>0</v>
      </c>
      <c r="E71" s="229">
        <f>C71*D71</f>
        <v>0</v>
      </c>
      <c r="F71" s="225">
        <v>0</v>
      </c>
      <c r="G71" s="245">
        <f>E71+F71</f>
        <v>0</v>
      </c>
      <c r="H71" s="81">
        <f>I71+J71</f>
        <v>0</v>
      </c>
      <c r="I71" s="40"/>
      <c r="J71" s="74">
        <f>K71+L71+M71</f>
        <v>0</v>
      </c>
      <c r="K71" s="34"/>
      <c r="L71" s="35"/>
      <c r="M71" s="34"/>
    </row>
    <row r="72" spans="1:13" ht="19.5" customHeight="1">
      <c r="A72" s="17" t="s">
        <v>48</v>
      </c>
      <c r="B72" s="215"/>
      <c r="C72" s="222">
        <v>0</v>
      </c>
      <c r="D72" s="222">
        <v>0</v>
      </c>
      <c r="E72" s="229">
        <f>C72*D72</f>
        <v>0</v>
      </c>
      <c r="F72" s="225">
        <v>0</v>
      </c>
      <c r="G72" s="245">
        <f>E72+F72</f>
        <v>0</v>
      </c>
      <c r="H72" s="81">
        <f>I72+J72</f>
        <v>0</v>
      </c>
      <c r="I72" s="40"/>
      <c r="J72" s="74">
        <f>K72+L72+M72</f>
        <v>0</v>
      </c>
      <c r="K72" s="34"/>
      <c r="L72" s="35"/>
      <c r="M72" s="34"/>
    </row>
    <row r="73" spans="1:13" ht="19.5" customHeight="1">
      <c r="A73" s="17" t="s">
        <v>90</v>
      </c>
      <c r="B73" s="215"/>
      <c r="C73" s="222">
        <v>0</v>
      </c>
      <c r="D73" s="222">
        <v>0</v>
      </c>
      <c r="E73" s="229">
        <f>C73*D73</f>
        <v>0</v>
      </c>
      <c r="F73" s="225">
        <v>0</v>
      </c>
      <c r="G73" s="245">
        <f>E73+F73</f>
        <v>0</v>
      </c>
      <c r="H73" s="81">
        <f>I73+J73</f>
        <v>0</v>
      </c>
      <c r="I73" s="40"/>
      <c r="J73" s="74">
        <f>K73+L73+M73</f>
        <v>0</v>
      </c>
      <c r="K73" s="34"/>
      <c r="L73" s="35"/>
      <c r="M73" s="34"/>
    </row>
    <row r="74" spans="1:13" ht="19.5" customHeight="1">
      <c r="A74" s="17" t="s">
        <v>88</v>
      </c>
      <c r="B74" s="215"/>
      <c r="C74" s="222">
        <v>0</v>
      </c>
      <c r="D74" s="222">
        <v>0</v>
      </c>
      <c r="E74" s="229">
        <f>C74*D74</f>
        <v>0</v>
      </c>
      <c r="F74" s="225">
        <v>0</v>
      </c>
      <c r="G74" s="245">
        <f>E74+F74</f>
        <v>0</v>
      </c>
      <c r="H74" s="81">
        <f>I74+J74</f>
        <v>0</v>
      </c>
      <c r="I74" s="40"/>
      <c r="J74" s="74">
        <f>K74+L74+M74</f>
        <v>0</v>
      </c>
      <c r="K74" s="34"/>
      <c r="L74" s="35"/>
      <c r="M74" s="34"/>
    </row>
    <row r="75" spans="1:14" ht="13.5" thickBot="1">
      <c r="A75" s="17"/>
      <c r="B75" s="27"/>
      <c r="C75" s="227"/>
      <c r="D75" s="227"/>
      <c r="E75" s="227"/>
      <c r="F75" s="226" t="s">
        <v>3</v>
      </c>
      <c r="G75" s="243">
        <f aca="true" t="shared" si="6" ref="G75:L75">SUM(G70:G74)</f>
        <v>0</v>
      </c>
      <c r="H75" s="79">
        <f t="shared" si="6"/>
        <v>0</v>
      </c>
      <c r="I75" s="79">
        <f t="shared" si="6"/>
        <v>0</v>
      </c>
      <c r="J75" s="79">
        <f t="shared" si="6"/>
        <v>0</v>
      </c>
      <c r="K75" s="79">
        <f t="shared" si="6"/>
        <v>0</v>
      </c>
      <c r="L75" s="79">
        <f t="shared" si="6"/>
        <v>0</v>
      </c>
      <c r="M75" s="252">
        <f>SUM(M70:M74)</f>
        <v>0</v>
      </c>
      <c r="N75" s="77"/>
    </row>
    <row r="76" spans="1:5" ht="14.25" thickBot="1" thickTop="1">
      <c r="A76" s="22"/>
      <c r="B76" s="27"/>
      <c r="C76" s="27"/>
      <c r="D76" s="27"/>
      <c r="E76" s="27"/>
    </row>
    <row r="77" spans="1:14" ht="13.5" customHeight="1" thickBot="1">
      <c r="A77" s="22" t="s">
        <v>7</v>
      </c>
      <c r="B77" s="314" t="s">
        <v>182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6"/>
      <c r="N77" s="16"/>
    </row>
    <row r="78" spans="1:14" ht="39" thickBot="1">
      <c r="A78" s="22"/>
      <c r="B78" s="317" t="s">
        <v>0</v>
      </c>
      <c r="C78" s="318"/>
      <c r="D78" s="307"/>
      <c r="E78" s="306" t="s">
        <v>1</v>
      </c>
      <c r="F78" s="307"/>
      <c r="G78" s="24" t="s">
        <v>8</v>
      </c>
      <c r="H78" s="38" t="str">
        <f>H$16</f>
        <v>Total Program Cost</v>
      </c>
      <c r="I78" s="38" t="str">
        <f>I$16</f>
        <v>CNCS Share</v>
      </c>
      <c r="J78" s="38" t="str">
        <f>J$16</f>
        <v>Applicant Match</v>
      </c>
      <c r="K78" s="38" t="str">
        <f>K$16</f>
        <v>Cash Match</v>
      </c>
      <c r="L78" s="24" t="s">
        <v>92</v>
      </c>
      <c r="M78" s="38" t="str">
        <f>M$16</f>
        <v>ServeMN Innovation</v>
      </c>
      <c r="N78" s="26"/>
    </row>
    <row r="79" spans="1:13" ht="19.5" customHeight="1">
      <c r="A79" s="17" t="s">
        <v>45</v>
      </c>
      <c r="B79" s="319"/>
      <c r="C79" s="320"/>
      <c r="D79" s="321"/>
      <c r="E79" s="319"/>
      <c r="F79" s="321"/>
      <c r="G79" s="45"/>
      <c r="H79" s="80">
        <f>I79+J79</f>
        <v>0</v>
      </c>
      <c r="I79" s="39"/>
      <c r="J79" s="74">
        <f>K79+L79+M79</f>
        <v>0</v>
      </c>
      <c r="K79" s="30"/>
      <c r="L79" s="31"/>
      <c r="M79" s="32"/>
    </row>
    <row r="80" spans="1:13" ht="19.5" customHeight="1">
      <c r="A80" s="17" t="s">
        <v>46</v>
      </c>
      <c r="B80" s="295"/>
      <c r="C80" s="296"/>
      <c r="D80" s="297"/>
      <c r="E80" s="295"/>
      <c r="F80" s="297"/>
      <c r="G80" s="46"/>
      <c r="H80" s="81">
        <f>I80+J80</f>
        <v>0</v>
      </c>
      <c r="I80" s="40"/>
      <c r="J80" s="74">
        <f>K80+L80+M80</f>
        <v>0</v>
      </c>
      <c r="K80" s="34"/>
      <c r="L80" s="35"/>
      <c r="M80" s="32"/>
    </row>
    <row r="81" spans="1:13" ht="19.5" customHeight="1">
      <c r="A81" s="17" t="s">
        <v>48</v>
      </c>
      <c r="B81" s="295"/>
      <c r="C81" s="296"/>
      <c r="D81" s="297"/>
      <c r="E81" s="295"/>
      <c r="F81" s="297"/>
      <c r="G81" s="46"/>
      <c r="H81" s="81">
        <f>I81+J81</f>
        <v>0</v>
      </c>
      <c r="I81" s="40"/>
      <c r="J81" s="74">
        <f>K81+L81+M81</f>
        <v>0</v>
      </c>
      <c r="K81" s="34"/>
      <c r="L81" s="35"/>
      <c r="M81" s="32"/>
    </row>
    <row r="82" spans="1:13" ht="19.5" customHeight="1">
      <c r="A82" s="17" t="s">
        <v>90</v>
      </c>
      <c r="B82" s="295"/>
      <c r="C82" s="296"/>
      <c r="D82" s="297"/>
      <c r="E82" s="295"/>
      <c r="F82" s="297"/>
      <c r="G82" s="46"/>
      <c r="H82" s="81">
        <f>I82+J82</f>
        <v>0</v>
      </c>
      <c r="I82" s="40"/>
      <c r="J82" s="74">
        <f>K82+L82+M82</f>
        <v>0</v>
      </c>
      <c r="K82" s="34"/>
      <c r="L82" s="35"/>
      <c r="M82" s="32"/>
    </row>
    <row r="83" spans="1:13" ht="19.5" customHeight="1">
      <c r="A83" s="17" t="s">
        <v>88</v>
      </c>
      <c r="B83" s="295"/>
      <c r="C83" s="296"/>
      <c r="D83" s="297"/>
      <c r="E83" s="295"/>
      <c r="F83" s="297"/>
      <c r="G83" s="46"/>
      <c r="H83" s="81">
        <f>I83+J83</f>
        <v>0</v>
      </c>
      <c r="I83" s="40"/>
      <c r="J83" s="74">
        <f>K83+L83+M83</f>
        <v>0</v>
      </c>
      <c r="K83" s="34"/>
      <c r="L83" s="35"/>
      <c r="M83" s="32"/>
    </row>
    <row r="84" spans="1:14" ht="13.5" thickBot="1">
      <c r="A84" s="17"/>
      <c r="B84" s="27"/>
      <c r="C84" s="27"/>
      <c r="D84" s="27"/>
      <c r="G84" s="36" t="s">
        <v>3</v>
      </c>
      <c r="H84" s="79">
        <f>SUM(H79:H83)</f>
        <v>0</v>
      </c>
      <c r="I84" s="79">
        <f>SUM(I79:I83)</f>
        <v>0</v>
      </c>
      <c r="J84" s="79">
        <f>SUM(J79:J83)</f>
        <v>0</v>
      </c>
      <c r="K84" s="79">
        <f>SUM(K79:K83)</f>
        <v>0</v>
      </c>
      <c r="L84" s="79">
        <f>SUM(L79:L83)</f>
        <v>0</v>
      </c>
      <c r="M84" s="37"/>
      <c r="N84" s="77"/>
    </row>
    <row r="85" spans="1:4" ht="13.5" thickTop="1">
      <c r="A85" s="22"/>
      <c r="B85" s="27"/>
      <c r="C85" s="27"/>
      <c r="D85" s="27"/>
    </row>
    <row r="86" spans="1:4" ht="13.5" thickBot="1">
      <c r="A86" s="22"/>
      <c r="B86" s="27"/>
      <c r="C86" s="27"/>
      <c r="D86" s="27"/>
    </row>
    <row r="87" spans="1:14" ht="15" thickBot="1">
      <c r="A87" s="22" t="s">
        <v>37</v>
      </c>
      <c r="B87" s="311" t="s">
        <v>38</v>
      </c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3"/>
      <c r="N87" s="16"/>
    </row>
    <row r="88" spans="1:14" ht="39" thickBot="1">
      <c r="A88" s="22"/>
      <c r="B88" s="317" t="s">
        <v>0</v>
      </c>
      <c r="C88" s="318"/>
      <c r="D88" s="307"/>
      <c r="E88" s="306" t="s">
        <v>1</v>
      </c>
      <c r="F88" s="307"/>
      <c r="G88" s="24" t="s">
        <v>8</v>
      </c>
      <c r="H88" s="38" t="str">
        <f>H$16</f>
        <v>Total Program Cost</v>
      </c>
      <c r="I88" s="38" t="str">
        <f>I$16</f>
        <v>CNCS Share</v>
      </c>
      <c r="J88" s="38" t="str">
        <f>J$16</f>
        <v>Applicant Match</v>
      </c>
      <c r="K88" s="38" t="str">
        <f>K$16</f>
        <v>Cash Match</v>
      </c>
      <c r="L88" s="24" t="s">
        <v>92</v>
      </c>
      <c r="M88" s="38" t="str">
        <f>M$16</f>
        <v>ServeMN Innovation</v>
      </c>
      <c r="N88" s="26"/>
    </row>
    <row r="89" spans="1:13" ht="19.5" customHeight="1">
      <c r="A89" s="17" t="s">
        <v>45</v>
      </c>
      <c r="B89" s="308"/>
      <c r="C89" s="309"/>
      <c r="D89" s="310"/>
      <c r="E89" s="319"/>
      <c r="F89" s="321"/>
      <c r="G89" s="45"/>
      <c r="H89" s="80">
        <f>I89+J89</f>
        <v>0</v>
      </c>
      <c r="I89" s="30">
        <v>0</v>
      </c>
      <c r="J89" s="74">
        <f>K89+L89+M89</f>
        <v>0</v>
      </c>
      <c r="K89" s="30"/>
      <c r="L89" s="31"/>
      <c r="M89" s="32"/>
    </row>
    <row r="90" spans="1:13" ht="19.5" customHeight="1">
      <c r="A90" s="17" t="s">
        <v>46</v>
      </c>
      <c r="B90" s="295"/>
      <c r="C90" s="296"/>
      <c r="D90" s="297"/>
      <c r="E90" s="295"/>
      <c r="F90" s="297"/>
      <c r="G90" s="46"/>
      <c r="H90" s="81">
        <f>I90+J90</f>
        <v>0</v>
      </c>
      <c r="I90" s="34"/>
      <c r="J90" s="74">
        <f>K90+L90+M90</f>
        <v>0</v>
      </c>
      <c r="K90" s="34"/>
      <c r="L90" s="35"/>
      <c r="M90" s="32"/>
    </row>
    <row r="91" spans="1:13" ht="19.5" customHeight="1">
      <c r="A91" s="17" t="s">
        <v>48</v>
      </c>
      <c r="B91" s="295"/>
      <c r="C91" s="296"/>
      <c r="D91" s="297"/>
      <c r="E91" s="295"/>
      <c r="F91" s="297"/>
      <c r="G91" s="46"/>
      <c r="H91" s="81">
        <f>I91+J91</f>
        <v>0</v>
      </c>
      <c r="I91" s="34"/>
      <c r="J91" s="74">
        <f>K91+L91+M91</f>
        <v>0</v>
      </c>
      <c r="K91" s="34"/>
      <c r="L91" s="35"/>
      <c r="M91" s="32"/>
    </row>
    <row r="92" spans="1:13" ht="19.5" customHeight="1">
      <c r="A92" s="17" t="s">
        <v>90</v>
      </c>
      <c r="B92" s="295"/>
      <c r="C92" s="296"/>
      <c r="D92" s="297"/>
      <c r="E92" s="295"/>
      <c r="F92" s="297"/>
      <c r="G92" s="46"/>
      <c r="H92" s="81">
        <f>I92+J92</f>
        <v>0</v>
      </c>
      <c r="I92" s="34"/>
      <c r="J92" s="74">
        <f>K92+L92+M92</f>
        <v>0</v>
      </c>
      <c r="K92" s="34"/>
      <c r="L92" s="35"/>
      <c r="M92" s="32"/>
    </row>
    <row r="93" spans="1:13" ht="19.5" customHeight="1">
      <c r="A93" s="17" t="s">
        <v>88</v>
      </c>
      <c r="B93" s="295"/>
      <c r="C93" s="296"/>
      <c r="D93" s="297"/>
      <c r="E93" s="295"/>
      <c r="F93" s="297"/>
      <c r="G93" s="46"/>
      <c r="H93" s="81">
        <f>I93+J93</f>
        <v>0</v>
      </c>
      <c r="I93" s="34"/>
      <c r="J93" s="74">
        <f>K93+L93+M93</f>
        <v>0</v>
      </c>
      <c r="K93" s="34"/>
      <c r="L93" s="35"/>
      <c r="M93" s="32"/>
    </row>
    <row r="94" spans="1:14" ht="13.5" thickBot="1">
      <c r="A94" s="17"/>
      <c r="B94" s="27"/>
      <c r="C94" s="27"/>
      <c r="D94" s="27"/>
      <c r="G94" s="36" t="s">
        <v>3</v>
      </c>
      <c r="H94" s="79">
        <f>SUM(H89:H93)</f>
        <v>0</v>
      </c>
      <c r="I94" s="79">
        <f>SUM(I89:I93)</f>
        <v>0</v>
      </c>
      <c r="J94" s="79">
        <f>SUM(J89:J93)</f>
        <v>0</v>
      </c>
      <c r="K94" s="79">
        <f>SUM(K89:K93)</f>
        <v>0</v>
      </c>
      <c r="L94" s="79">
        <f>SUM(L89:L93)</f>
        <v>0</v>
      </c>
      <c r="M94" s="37"/>
      <c r="N94" s="77"/>
    </row>
    <row r="95" spans="1:4" ht="14.25" thickBot="1" thickTop="1">
      <c r="A95" s="22"/>
      <c r="B95" s="27"/>
      <c r="C95" s="27"/>
      <c r="D95" s="27"/>
    </row>
    <row r="96" spans="1:14" ht="15" thickBot="1">
      <c r="A96" s="22" t="s">
        <v>112</v>
      </c>
      <c r="B96" s="314" t="s">
        <v>110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6"/>
      <c r="N96" s="16"/>
    </row>
    <row r="97" spans="1:14" ht="39.75" customHeight="1" thickBot="1">
      <c r="A97" s="22"/>
      <c r="B97" s="213" t="s">
        <v>146</v>
      </c>
      <c r="C97" s="24" t="s">
        <v>174</v>
      </c>
      <c r="D97" s="273" t="s">
        <v>173</v>
      </c>
      <c r="E97" s="212" t="s">
        <v>153</v>
      </c>
      <c r="F97" s="212" t="s">
        <v>150</v>
      </c>
      <c r="G97" s="212" t="s">
        <v>152</v>
      </c>
      <c r="H97" s="38" t="str">
        <f>H$16</f>
        <v>Total Program Cost</v>
      </c>
      <c r="I97" s="38" t="str">
        <f>I$16</f>
        <v>CNCS Share</v>
      </c>
      <c r="J97" s="38" t="str">
        <f>J$16</f>
        <v>Applicant Match</v>
      </c>
      <c r="K97" s="38" t="str">
        <f>K$16</f>
        <v>Cash Match</v>
      </c>
      <c r="L97" s="24" t="s">
        <v>92</v>
      </c>
      <c r="M97" s="38" t="str">
        <f>M$16</f>
        <v>ServeMN Innovation</v>
      </c>
      <c r="N97" s="26"/>
    </row>
    <row r="98" spans="1:13" ht="19.5" customHeight="1">
      <c r="A98" s="17" t="s">
        <v>45</v>
      </c>
      <c r="B98" s="214"/>
      <c r="C98" s="221">
        <v>0</v>
      </c>
      <c r="D98" s="221">
        <v>0</v>
      </c>
      <c r="E98" s="228">
        <f aca="true" t="shared" si="7" ref="E98:E107">C98*D98</f>
        <v>0</v>
      </c>
      <c r="F98" s="224">
        <v>0</v>
      </c>
      <c r="G98" s="244">
        <f aca="true" t="shared" si="8" ref="G98:G107">E98+F98</f>
        <v>0</v>
      </c>
      <c r="H98" s="80">
        <f>I98+J98</f>
        <v>0</v>
      </c>
      <c r="I98" s="39"/>
      <c r="J98" s="74">
        <f>K98+L98+M98</f>
        <v>0</v>
      </c>
      <c r="K98" s="30"/>
      <c r="L98" s="31"/>
      <c r="M98" s="198"/>
    </row>
    <row r="99" spans="1:13" ht="19.5" customHeight="1">
      <c r="A99" s="17" t="s">
        <v>46</v>
      </c>
      <c r="B99" s="215"/>
      <c r="C99" s="222">
        <v>0</v>
      </c>
      <c r="D99" s="222">
        <v>0</v>
      </c>
      <c r="E99" s="229">
        <f t="shared" si="7"/>
        <v>0</v>
      </c>
      <c r="F99" s="225">
        <v>0</v>
      </c>
      <c r="G99" s="245">
        <f t="shared" si="8"/>
        <v>0</v>
      </c>
      <c r="H99" s="81">
        <f aca="true" t="shared" si="9" ref="H99:H107">I99+J99</f>
        <v>0</v>
      </c>
      <c r="I99" s="40"/>
      <c r="J99" s="74">
        <f aca="true" t="shared" si="10" ref="J99:J107">K99+L99+M99</f>
        <v>0</v>
      </c>
      <c r="K99" s="34"/>
      <c r="L99" s="35"/>
      <c r="M99" s="34"/>
    </row>
    <row r="100" spans="1:13" ht="19.5" customHeight="1">
      <c r="A100" s="17" t="s">
        <v>48</v>
      </c>
      <c r="B100" s="215"/>
      <c r="C100" s="222">
        <v>0</v>
      </c>
      <c r="D100" s="222">
        <v>0</v>
      </c>
      <c r="E100" s="229">
        <f t="shared" si="7"/>
        <v>0</v>
      </c>
      <c r="F100" s="225">
        <v>0</v>
      </c>
      <c r="G100" s="245">
        <f t="shared" si="8"/>
        <v>0</v>
      </c>
      <c r="H100" s="81">
        <f t="shared" si="9"/>
        <v>0</v>
      </c>
      <c r="I100" s="40"/>
      <c r="J100" s="74">
        <f t="shared" si="10"/>
        <v>0</v>
      </c>
      <c r="K100" s="34"/>
      <c r="L100" s="35"/>
      <c r="M100" s="34"/>
    </row>
    <row r="101" spans="1:13" ht="19.5" customHeight="1">
      <c r="A101" s="17" t="s">
        <v>90</v>
      </c>
      <c r="B101" s="215"/>
      <c r="C101" s="222">
        <v>0</v>
      </c>
      <c r="D101" s="222">
        <v>0</v>
      </c>
      <c r="E101" s="229">
        <f t="shared" si="7"/>
        <v>0</v>
      </c>
      <c r="F101" s="225">
        <v>0</v>
      </c>
      <c r="G101" s="245">
        <f t="shared" si="8"/>
        <v>0</v>
      </c>
      <c r="H101" s="81">
        <f t="shared" si="9"/>
        <v>0</v>
      </c>
      <c r="I101" s="40"/>
      <c r="J101" s="74">
        <f t="shared" si="10"/>
        <v>0</v>
      </c>
      <c r="K101" s="34"/>
      <c r="L101" s="35"/>
      <c r="M101" s="34"/>
    </row>
    <row r="102" spans="1:13" ht="19.5" customHeight="1">
      <c r="A102" s="17" t="s">
        <v>88</v>
      </c>
      <c r="B102" s="215"/>
      <c r="C102" s="222">
        <v>0</v>
      </c>
      <c r="D102" s="222">
        <v>0</v>
      </c>
      <c r="E102" s="229">
        <f t="shared" si="7"/>
        <v>0</v>
      </c>
      <c r="F102" s="225">
        <v>0</v>
      </c>
      <c r="G102" s="245">
        <f t="shared" si="8"/>
        <v>0</v>
      </c>
      <c r="H102" s="81">
        <f t="shared" si="9"/>
        <v>0</v>
      </c>
      <c r="I102" s="40"/>
      <c r="J102" s="74">
        <f t="shared" si="10"/>
        <v>0</v>
      </c>
      <c r="K102" s="34"/>
      <c r="L102" s="35"/>
      <c r="M102" s="34"/>
    </row>
    <row r="103" spans="1:13" ht="19.5" customHeight="1">
      <c r="A103" s="17" t="s">
        <v>89</v>
      </c>
      <c r="B103" s="215"/>
      <c r="C103" s="222">
        <v>0</v>
      </c>
      <c r="D103" s="222">
        <v>0</v>
      </c>
      <c r="E103" s="229">
        <f t="shared" si="7"/>
        <v>0</v>
      </c>
      <c r="F103" s="225">
        <v>0</v>
      </c>
      <c r="G103" s="245">
        <f t="shared" si="8"/>
        <v>0</v>
      </c>
      <c r="H103" s="81">
        <f t="shared" si="9"/>
        <v>0</v>
      </c>
      <c r="I103" s="40"/>
      <c r="J103" s="74">
        <f t="shared" si="10"/>
        <v>0</v>
      </c>
      <c r="K103" s="34"/>
      <c r="L103" s="35"/>
      <c r="M103" s="34"/>
    </row>
    <row r="104" spans="1:13" ht="19.5" customHeight="1">
      <c r="A104" s="17" t="s">
        <v>98</v>
      </c>
      <c r="B104" s="215"/>
      <c r="C104" s="222">
        <v>0</v>
      </c>
      <c r="D104" s="222">
        <v>0</v>
      </c>
      <c r="E104" s="229">
        <f t="shared" si="7"/>
        <v>0</v>
      </c>
      <c r="F104" s="225">
        <v>0</v>
      </c>
      <c r="G104" s="245">
        <f t="shared" si="8"/>
        <v>0</v>
      </c>
      <c r="H104" s="81">
        <f t="shared" si="9"/>
        <v>0</v>
      </c>
      <c r="I104" s="40"/>
      <c r="J104" s="74">
        <f t="shared" si="10"/>
        <v>0</v>
      </c>
      <c r="K104" s="34"/>
      <c r="L104" s="35"/>
      <c r="M104" s="34"/>
    </row>
    <row r="105" spans="1:13" ht="19.5" customHeight="1">
      <c r="A105" s="17" t="s">
        <v>99</v>
      </c>
      <c r="B105" s="215"/>
      <c r="C105" s="222">
        <v>0</v>
      </c>
      <c r="D105" s="222">
        <v>0</v>
      </c>
      <c r="E105" s="229">
        <f t="shared" si="7"/>
        <v>0</v>
      </c>
      <c r="F105" s="225">
        <v>0</v>
      </c>
      <c r="G105" s="245">
        <f t="shared" si="8"/>
        <v>0</v>
      </c>
      <c r="H105" s="81">
        <f t="shared" si="9"/>
        <v>0</v>
      </c>
      <c r="I105" s="40"/>
      <c r="J105" s="74">
        <f t="shared" si="10"/>
        <v>0</v>
      </c>
      <c r="K105" s="34"/>
      <c r="L105" s="35"/>
      <c r="M105" s="34"/>
    </row>
    <row r="106" spans="1:13" ht="19.5" customHeight="1">
      <c r="A106" s="17" t="s">
        <v>100</v>
      </c>
      <c r="B106" s="215"/>
      <c r="C106" s="222">
        <v>0</v>
      </c>
      <c r="D106" s="222">
        <v>0</v>
      </c>
      <c r="E106" s="229">
        <f t="shared" si="7"/>
        <v>0</v>
      </c>
      <c r="F106" s="225">
        <v>0</v>
      </c>
      <c r="G106" s="245">
        <f t="shared" si="8"/>
        <v>0</v>
      </c>
      <c r="H106" s="81">
        <f t="shared" si="9"/>
        <v>0</v>
      </c>
      <c r="I106" s="40"/>
      <c r="J106" s="74">
        <f t="shared" si="10"/>
        <v>0</v>
      </c>
      <c r="K106" s="34"/>
      <c r="L106" s="35"/>
      <c r="M106" s="34"/>
    </row>
    <row r="107" spans="1:13" ht="19.5" customHeight="1">
      <c r="A107" s="17" t="s">
        <v>101</v>
      </c>
      <c r="B107" s="215"/>
      <c r="C107" s="222">
        <v>0</v>
      </c>
      <c r="D107" s="222">
        <v>0</v>
      </c>
      <c r="E107" s="229">
        <f t="shared" si="7"/>
        <v>0</v>
      </c>
      <c r="F107" s="225">
        <v>0</v>
      </c>
      <c r="G107" s="245">
        <f t="shared" si="8"/>
        <v>0</v>
      </c>
      <c r="H107" s="81">
        <f t="shared" si="9"/>
        <v>0</v>
      </c>
      <c r="I107" s="40"/>
      <c r="J107" s="74">
        <f t="shared" si="10"/>
        <v>0</v>
      </c>
      <c r="K107" s="34"/>
      <c r="L107" s="35"/>
      <c r="M107" s="34"/>
    </row>
    <row r="108" spans="1:14" ht="13.5" thickBot="1">
      <c r="A108" s="22"/>
      <c r="B108" s="27"/>
      <c r="C108" s="27"/>
      <c r="D108" s="27"/>
      <c r="F108" s="36" t="s">
        <v>3</v>
      </c>
      <c r="G108" s="246">
        <f>SUM(G98:G107)</f>
        <v>0</v>
      </c>
      <c r="H108" s="79">
        <f aca="true" t="shared" si="11" ref="H108:M108">SUM(H98:H107)</f>
        <v>0</v>
      </c>
      <c r="I108" s="79">
        <f t="shared" si="11"/>
        <v>0</v>
      </c>
      <c r="J108" s="79">
        <f t="shared" si="11"/>
        <v>0</v>
      </c>
      <c r="K108" s="79">
        <f t="shared" si="11"/>
        <v>0</v>
      </c>
      <c r="L108" s="79">
        <f t="shared" si="11"/>
        <v>0</v>
      </c>
      <c r="M108" s="252">
        <f t="shared" si="11"/>
        <v>0</v>
      </c>
      <c r="N108" s="77"/>
    </row>
    <row r="109" spans="1:4" ht="14.25" thickBot="1" thickTop="1">
      <c r="A109" s="22"/>
      <c r="B109" s="27"/>
      <c r="C109" s="27"/>
      <c r="D109" s="27"/>
    </row>
    <row r="110" spans="1:14" ht="13.5" customHeight="1" thickBot="1">
      <c r="A110" s="22" t="s">
        <v>39</v>
      </c>
      <c r="B110" s="314" t="s">
        <v>183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6"/>
      <c r="N110" s="16"/>
    </row>
    <row r="111" spans="1:14" ht="39" thickBot="1">
      <c r="A111" s="22"/>
      <c r="B111" s="317" t="s">
        <v>0</v>
      </c>
      <c r="C111" s="318"/>
      <c r="D111" s="307"/>
      <c r="E111" s="306" t="s">
        <v>1</v>
      </c>
      <c r="F111" s="307"/>
      <c r="G111" s="47" t="s">
        <v>8</v>
      </c>
      <c r="H111" s="38" t="str">
        <f>H$16</f>
        <v>Total Program Cost</v>
      </c>
      <c r="I111" s="38" t="str">
        <f>I$16</f>
        <v>CNCS Share</v>
      </c>
      <c r="J111" s="38" t="str">
        <f>J$16</f>
        <v>Applicant Match</v>
      </c>
      <c r="K111" s="38" t="str">
        <f>K$16</f>
        <v>Cash Match</v>
      </c>
      <c r="L111" s="24" t="s">
        <v>92</v>
      </c>
      <c r="M111" s="38" t="str">
        <f>M$16</f>
        <v>ServeMN Innovation</v>
      </c>
      <c r="N111" s="26"/>
    </row>
    <row r="112" spans="1:13" ht="19.5" customHeight="1">
      <c r="A112" s="17" t="s">
        <v>45</v>
      </c>
      <c r="B112" s="319"/>
      <c r="C112" s="320"/>
      <c r="D112" s="321"/>
      <c r="E112" s="319"/>
      <c r="F112" s="321"/>
      <c r="G112" s="45"/>
      <c r="H112" s="80">
        <f>I112+J112</f>
        <v>0</v>
      </c>
      <c r="I112" s="39"/>
      <c r="J112" s="74">
        <f>K112+L112+M112</f>
        <v>0</v>
      </c>
      <c r="K112" s="30"/>
      <c r="L112" s="31"/>
      <c r="M112" s="32"/>
    </row>
    <row r="113" spans="1:13" ht="19.5" customHeight="1">
      <c r="A113" s="17" t="s">
        <v>46</v>
      </c>
      <c r="B113" s="295"/>
      <c r="C113" s="296"/>
      <c r="D113" s="297"/>
      <c r="E113" s="295"/>
      <c r="F113" s="297"/>
      <c r="G113" s="46"/>
      <c r="H113" s="81">
        <f>I113+J113</f>
        <v>0</v>
      </c>
      <c r="I113" s="40"/>
      <c r="J113" s="74">
        <f>K113+L113+M113</f>
        <v>0</v>
      </c>
      <c r="K113" s="34"/>
      <c r="L113" s="35"/>
      <c r="M113" s="32"/>
    </row>
    <row r="114" spans="1:13" ht="19.5" customHeight="1">
      <c r="A114" s="17" t="s">
        <v>48</v>
      </c>
      <c r="B114" s="295"/>
      <c r="C114" s="296"/>
      <c r="D114" s="297"/>
      <c r="E114" s="295"/>
      <c r="F114" s="297"/>
      <c r="G114" s="46"/>
      <c r="H114" s="81">
        <f>I114+J114</f>
        <v>0</v>
      </c>
      <c r="I114" s="40"/>
      <c r="J114" s="74">
        <f>K114+L114+M114</f>
        <v>0</v>
      </c>
      <c r="K114" s="34"/>
      <c r="L114" s="35"/>
      <c r="M114" s="32"/>
    </row>
    <row r="115" spans="1:13" ht="19.5" customHeight="1">
      <c r="A115" s="17" t="s">
        <v>90</v>
      </c>
      <c r="B115" s="295"/>
      <c r="C115" s="296"/>
      <c r="D115" s="297"/>
      <c r="E115" s="295"/>
      <c r="F115" s="297"/>
      <c r="G115" s="46"/>
      <c r="H115" s="81">
        <f>I115+J115</f>
        <v>0</v>
      </c>
      <c r="I115" s="40"/>
      <c r="J115" s="74">
        <f>K115+L115+M115</f>
        <v>0</v>
      </c>
      <c r="K115" s="34"/>
      <c r="L115" s="35"/>
      <c r="M115" s="32"/>
    </row>
    <row r="116" spans="1:13" ht="19.5" customHeight="1">
      <c r="A116" s="17" t="s">
        <v>88</v>
      </c>
      <c r="B116" s="295"/>
      <c r="C116" s="296"/>
      <c r="D116" s="297"/>
      <c r="E116" s="295"/>
      <c r="F116" s="297"/>
      <c r="G116" s="46"/>
      <c r="H116" s="81">
        <f>I116+J116</f>
        <v>0</v>
      </c>
      <c r="I116" s="40"/>
      <c r="J116" s="74">
        <f>K116+L116+M116</f>
        <v>0</v>
      </c>
      <c r="K116" s="34"/>
      <c r="L116" s="35"/>
      <c r="M116" s="32"/>
    </row>
    <row r="117" spans="1:14" ht="13.5" thickBot="1">
      <c r="A117" s="17"/>
      <c r="B117" s="48"/>
      <c r="C117" s="48"/>
      <c r="D117" s="48"/>
      <c r="E117" s="48"/>
      <c r="F117" s="48"/>
      <c r="G117" s="36" t="s">
        <v>3</v>
      </c>
      <c r="H117" s="79">
        <f>SUM(H112:H116)</f>
        <v>0</v>
      </c>
      <c r="I117" s="79">
        <f>SUM(I112:I116)</f>
        <v>0</v>
      </c>
      <c r="J117" s="79">
        <f>SUM(J112:J116)</f>
        <v>0</v>
      </c>
      <c r="K117" s="79">
        <f>SUM(K112:K116)</f>
        <v>0</v>
      </c>
      <c r="L117" s="79">
        <f>SUM(L112:L116)</f>
        <v>0</v>
      </c>
      <c r="M117" s="37"/>
      <c r="N117" s="77"/>
    </row>
    <row r="118" spans="1:4" ht="14.25" thickBot="1" thickTop="1">
      <c r="A118" s="22"/>
      <c r="B118" s="27"/>
      <c r="C118" s="27"/>
      <c r="D118" s="27"/>
    </row>
    <row r="119" spans="1:14" ht="13.5" customHeight="1" thickBot="1">
      <c r="A119" s="22" t="s">
        <v>9</v>
      </c>
      <c r="B119" s="314" t="s">
        <v>115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6"/>
      <c r="N119" s="16"/>
    </row>
    <row r="120" spans="2:14" ht="39" thickBot="1">
      <c r="B120" s="317" t="s">
        <v>0</v>
      </c>
      <c r="C120" s="318"/>
      <c r="D120" s="318"/>
      <c r="E120" s="307"/>
      <c r="F120" s="306" t="s">
        <v>1</v>
      </c>
      <c r="G120" s="307"/>
      <c r="H120" s="38" t="str">
        <f>H$16</f>
        <v>Total Program Cost</v>
      </c>
      <c r="I120" s="38" t="str">
        <f>I$16</f>
        <v>CNCS Share</v>
      </c>
      <c r="J120" s="38" t="str">
        <f>J$16</f>
        <v>Applicant Match</v>
      </c>
      <c r="K120" s="38" t="str">
        <f>K$16</f>
        <v>Cash Match</v>
      </c>
      <c r="L120" s="24" t="s">
        <v>92</v>
      </c>
      <c r="M120" s="38" t="str">
        <f>M$16</f>
        <v>ServeMN Innovation</v>
      </c>
      <c r="N120" s="26"/>
    </row>
    <row r="121" spans="1:13" ht="28.5" customHeight="1">
      <c r="A121" s="17" t="s">
        <v>45</v>
      </c>
      <c r="B121" s="404" t="s">
        <v>187</v>
      </c>
      <c r="C121" s="405"/>
      <c r="D121" s="405"/>
      <c r="E121" s="406"/>
      <c r="F121" s="319"/>
      <c r="G121" s="321"/>
      <c r="H121" s="80">
        <f aca="true" t="shared" si="12" ref="H121:H127">I121+J121</f>
        <v>0</v>
      </c>
      <c r="I121" s="39"/>
      <c r="J121" s="74">
        <f aca="true" t="shared" si="13" ref="J121:J127">K121+L121+M121</f>
        <v>0</v>
      </c>
      <c r="K121" s="30"/>
      <c r="L121" s="31"/>
      <c r="M121" s="32"/>
    </row>
    <row r="122" spans="1:13" ht="19.5" customHeight="1">
      <c r="A122" s="17" t="s">
        <v>46</v>
      </c>
      <c r="B122" s="295"/>
      <c r="C122" s="296"/>
      <c r="D122" s="296"/>
      <c r="E122" s="297"/>
      <c r="F122" s="295"/>
      <c r="G122" s="297"/>
      <c r="H122" s="81">
        <f t="shared" si="12"/>
        <v>0</v>
      </c>
      <c r="I122" s="40"/>
      <c r="J122" s="74">
        <f t="shared" si="13"/>
        <v>0</v>
      </c>
      <c r="K122" s="34"/>
      <c r="L122" s="35"/>
      <c r="M122" s="32"/>
    </row>
    <row r="123" spans="1:13" ht="19.5" customHeight="1">
      <c r="A123" s="280" t="s">
        <v>48</v>
      </c>
      <c r="B123" s="277"/>
      <c r="C123" s="278"/>
      <c r="D123" s="278"/>
      <c r="E123" s="279"/>
      <c r="F123" s="277"/>
      <c r="G123" s="279"/>
      <c r="H123" s="81">
        <f t="shared" si="12"/>
        <v>0</v>
      </c>
      <c r="I123" s="40"/>
      <c r="J123" s="74">
        <f t="shared" si="13"/>
        <v>0</v>
      </c>
      <c r="K123" s="34"/>
      <c r="L123" s="35"/>
      <c r="M123" s="32"/>
    </row>
    <row r="124" spans="1:13" ht="19.5" customHeight="1">
      <c r="A124" s="17" t="s">
        <v>90</v>
      </c>
      <c r="B124" s="277"/>
      <c r="C124" s="278"/>
      <c r="D124" s="278"/>
      <c r="E124" s="279"/>
      <c r="F124" s="277"/>
      <c r="G124" s="279"/>
      <c r="H124" s="81">
        <f t="shared" si="12"/>
        <v>0</v>
      </c>
      <c r="I124" s="40"/>
      <c r="J124" s="74">
        <f t="shared" si="13"/>
        <v>0</v>
      </c>
      <c r="K124" s="34"/>
      <c r="L124" s="35"/>
      <c r="M124" s="32"/>
    </row>
    <row r="125" spans="1:13" ht="19.5" customHeight="1">
      <c r="A125" s="17" t="s">
        <v>88</v>
      </c>
      <c r="B125" s="295"/>
      <c r="C125" s="296"/>
      <c r="D125" s="296"/>
      <c r="E125" s="297"/>
      <c r="F125" s="295"/>
      <c r="G125" s="297"/>
      <c r="H125" s="81">
        <f t="shared" si="12"/>
        <v>0</v>
      </c>
      <c r="I125" s="40"/>
      <c r="J125" s="74">
        <f t="shared" si="13"/>
        <v>0</v>
      </c>
      <c r="K125" s="34"/>
      <c r="L125" s="35"/>
      <c r="M125" s="32"/>
    </row>
    <row r="126" spans="1:13" ht="19.5" customHeight="1">
      <c r="A126" s="17" t="s">
        <v>89</v>
      </c>
      <c r="B126" s="295"/>
      <c r="C126" s="296"/>
      <c r="D126" s="296"/>
      <c r="E126" s="297"/>
      <c r="F126" s="295"/>
      <c r="G126" s="297"/>
      <c r="H126" s="81">
        <f t="shared" si="12"/>
        <v>0</v>
      </c>
      <c r="I126" s="40"/>
      <c r="J126" s="74">
        <f t="shared" si="13"/>
        <v>0</v>
      </c>
      <c r="K126" s="34"/>
      <c r="L126" s="35"/>
      <c r="M126" s="32"/>
    </row>
    <row r="127" spans="1:13" ht="19.5" customHeight="1">
      <c r="A127" s="17" t="s">
        <v>98</v>
      </c>
      <c r="B127" s="295"/>
      <c r="C127" s="296"/>
      <c r="D127" s="296"/>
      <c r="E127" s="297"/>
      <c r="F127" s="295"/>
      <c r="G127" s="297"/>
      <c r="H127" s="81">
        <f t="shared" si="12"/>
        <v>0</v>
      </c>
      <c r="I127" s="40"/>
      <c r="J127" s="74">
        <f t="shared" si="13"/>
        <v>0</v>
      </c>
      <c r="K127" s="34"/>
      <c r="L127" s="35"/>
      <c r="M127" s="32"/>
    </row>
    <row r="128" spans="1:14" ht="13.5" thickBot="1">
      <c r="A128" s="17"/>
      <c r="B128" s="27"/>
      <c r="C128" s="27"/>
      <c r="D128" s="27"/>
      <c r="E128" s="27"/>
      <c r="G128" s="36" t="s">
        <v>3</v>
      </c>
      <c r="H128" s="79">
        <f>SUM(H121:H127)</f>
        <v>0</v>
      </c>
      <c r="I128" s="79">
        <f>SUM(I121:I127)</f>
        <v>0</v>
      </c>
      <c r="J128" s="79">
        <f>SUM(J121:J127)</f>
        <v>0</v>
      </c>
      <c r="K128" s="79">
        <f>SUM(K121:K127)</f>
        <v>0</v>
      </c>
      <c r="L128" s="79">
        <f>SUM(L121:L127)</f>
        <v>0</v>
      </c>
      <c r="M128" s="37"/>
      <c r="N128" s="77"/>
    </row>
    <row r="129" spans="2:5" ht="13.5" thickTop="1">
      <c r="B129" s="27"/>
      <c r="C129" s="27"/>
      <c r="D129" s="27"/>
      <c r="E129" s="27"/>
    </row>
    <row r="130" spans="1:13" ht="13.5" thickBot="1">
      <c r="A130" s="94"/>
      <c r="B130" s="93" t="s">
        <v>126</v>
      </c>
      <c r="C130" s="93"/>
      <c r="D130" s="93"/>
      <c r="E130" s="93"/>
      <c r="F130" s="94"/>
      <c r="G130" s="94"/>
      <c r="H130" s="95">
        <f>H29+H38+H47+H57+H66+H75+H84+H94+H108+H117+H128</f>
        <v>0</v>
      </c>
      <c r="I130" s="95">
        <f>I29+I38+I47+I57+I66+I75+I84+I94+I108+I117+I128</f>
        <v>0</v>
      </c>
      <c r="J130" s="95">
        <f>K130+L130+M130</f>
        <v>0</v>
      </c>
      <c r="K130" s="95">
        <f>K29+K38+K47+K57+K66+K75+K84+K94+K108+K117+K128</f>
        <v>0</v>
      </c>
      <c r="L130" s="95">
        <f>L29+L38+L47+L57+L66+L75+L84+L94+L108+L117+L128</f>
        <v>0</v>
      </c>
      <c r="M130" s="95">
        <f>M29+M38+M47+M57+M66+M75+M84+M94+M108+M117+M128</f>
        <v>0</v>
      </c>
    </row>
    <row r="131" spans="2:5" ht="14.25" thickBot="1" thickTop="1">
      <c r="B131" s="27"/>
      <c r="C131" s="27"/>
      <c r="D131" s="27"/>
      <c r="E131" s="27"/>
    </row>
    <row r="132" spans="1:16" ht="19.5" customHeight="1" thickBot="1">
      <c r="A132" s="351" t="s">
        <v>165</v>
      </c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3"/>
      <c r="N132" s="49"/>
      <c r="O132" s="396"/>
      <c r="P132" s="397"/>
    </row>
    <row r="133" spans="1:16" s="15" customFormat="1" ht="19.5" customHeight="1" thickBot="1">
      <c r="A133" s="12"/>
      <c r="B133" s="13"/>
      <c r="C133" s="13"/>
      <c r="D133" s="13"/>
      <c r="E133" s="14"/>
      <c r="F133" s="13"/>
      <c r="G133" s="13"/>
      <c r="H133" s="13"/>
      <c r="I133" s="13"/>
      <c r="J133" s="13"/>
      <c r="N133" s="9"/>
      <c r="O133" s="397"/>
      <c r="P133" s="397"/>
    </row>
    <row r="134" spans="2:16" ht="27.75" customHeight="1" thickBot="1">
      <c r="B134" s="317" t="str">
        <f>B5</f>
        <v>Type of Match:  Cash or In-Kind</v>
      </c>
      <c r="C134" s="318"/>
      <c r="D134" s="354"/>
      <c r="E134" s="317" t="str">
        <f>E5</f>
        <v>Source of Funds</v>
      </c>
      <c r="F134" s="318"/>
      <c r="G134" s="354"/>
      <c r="H134" s="317" t="str">
        <f>H5</f>
        <v>Amount or Estimate</v>
      </c>
      <c r="I134" s="354"/>
      <c r="J134" s="317" t="str">
        <f>J5</f>
        <v>Intended Purpose</v>
      </c>
      <c r="K134" s="318"/>
      <c r="L134" s="318"/>
      <c r="M134" s="354"/>
      <c r="N134" s="16"/>
      <c r="O134" s="267"/>
      <c r="P134" s="266"/>
    </row>
    <row r="135" spans="1:14" ht="19.5" customHeight="1">
      <c r="A135" s="17" t="s">
        <v>45</v>
      </c>
      <c r="B135" s="346"/>
      <c r="C135" s="347"/>
      <c r="D135" s="348"/>
      <c r="E135" s="346"/>
      <c r="F135" s="347"/>
      <c r="G135" s="348"/>
      <c r="H135" s="357"/>
      <c r="I135" s="358"/>
      <c r="J135" s="319"/>
      <c r="K135" s="320"/>
      <c r="L135" s="320"/>
      <c r="M135" s="321"/>
      <c r="N135" s="18"/>
    </row>
    <row r="136" spans="1:16" ht="19.5" customHeight="1">
      <c r="A136" s="17" t="s">
        <v>46</v>
      </c>
      <c r="B136" s="303"/>
      <c r="C136" s="304"/>
      <c r="D136" s="305"/>
      <c r="E136" s="303"/>
      <c r="F136" s="304"/>
      <c r="G136" s="305"/>
      <c r="H136" s="301"/>
      <c r="I136" s="302"/>
      <c r="J136" s="295"/>
      <c r="K136" s="296"/>
      <c r="L136" s="296"/>
      <c r="M136" s="297"/>
      <c r="N136" s="18"/>
      <c r="O136" s="300"/>
      <c r="P136" s="300"/>
    </row>
    <row r="137" spans="1:16" ht="19.5" customHeight="1">
      <c r="A137" s="17" t="s">
        <v>48</v>
      </c>
      <c r="B137" s="303"/>
      <c r="C137" s="304"/>
      <c r="D137" s="305"/>
      <c r="E137" s="303"/>
      <c r="F137" s="304"/>
      <c r="G137" s="305"/>
      <c r="H137" s="301"/>
      <c r="I137" s="302"/>
      <c r="J137" s="295"/>
      <c r="K137" s="296"/>
      <c r="L137" s="296"/>
      <c r="M137" s="297"/>
      <c r="N137" s="18"/>
      <c r="O137" s="300"/>
      <c r="P137" s="300"/>
    </row>
    <row r="138" spans="1:16" ht="19.5" customHeight="1">
      <c r="A138" s="17" t="s">
        <v>90</v>
      </c>
      <c r="B138" s="303"/>
      <c r="C138" s="304"/>
      <c r="D138" s="305"/>
      <c r="E138" s="303"/>
      <c r="F138" s="304"/>
      <c r="G138" s="305"/>
      <c r="H138" s="301"/>
      <c r="I138" s="302"/>
      <c r="J138" s="295"/>
      <c r="K138" s="296"/>
      <c r="L138" s="296"/>
      <c r="M138" s="297"/>
      <c r="N138" s="18"/>
      <c r="O138" s="248"/>
      <c r="P138" s="78"/>
    </row>
    <row r="139" spans="1:14" ht="19.5" customHeight="1">
      <c r="A139" s="17" t="s">
        <v>88</v>
      </c>
      <c r="B139" s="346"/>
      <c r="C139" s="347"/>
      <c r="D139" s="348"/>
      <c r="E139" s="359"/>
      <c r="F139" s="360"/>
      <c r="G139" s="360"/>
      <c r="H139" s="301"/>
      <c r="I139" s="302"/>
      <c r="J139" s="295"/>
      <c r="K139" s="296"/>
      <c r="L139" s="296"/>
      <c r="M139" s="297"/>
      <c r="N139" s="18"/>
    </row>
    <row r="140" spans="1:14" ht="19.5" customHeight="1">
      <c r="A140" s="17" t="s">
        <v>89</v>
      </c>
      <c r="B140" s="346"/>
      <c r="C140" s="347"/>
      <c r="D140" s="348"/>
      <c r="E140" s="303"/>
      <c r="F140" s="304"/>
      <c r="G140" s="304"/>
      <c r="H140" s="301"/>
      <c r="I140" s="302"/>
      <c r="J140" s="295"/>
      <c r="K140" s="296"/>
      <c r="L140" s="296"/>
      <c r="M140" s="297"/>
      <c r="N140" s="18"/>
    </row>
    <row r="141" spans="1:10" ht="12.75" customHeight="1" thickBot="1">
      <c r="A141" s="17"/>
      <c r="B141" s="19"/>
      <c r="C141" s="19"/>
      <c r="D141" s="19"/>
      <c r="E141" s="19"/>
      <c r="F141" s="19"/>
      <c r="G141" s="36" t="s">
        <v>127</v>
      </c>
      <c r="H141" s="334">
        <f>SUM(H135:I140)</f>
        <v>0</v>
      </c>
      <c r="I141" s="334">
        <f>SUM(I136:I140)</f>
        <v>0</v>
      </c>
      <c r="J141" s="21"/>
    </row>
    <row r="142" ht="14.25" thickBot="1" thickTop="1">
      <c r="G142" s="50"/>
    </row>
    <row r="143" spans="1:16" ht="15" thickBot="1">
      <c r="A143" s="22" t="s">
        <v>4</v>
      </c>
      <c r="B143" s="311" t="s">
        <v>12</v>
      </c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3"/>
      <c r="N143" s="16"/>
      <c r="O143" s="298"/>
      <c r="P143" s="299"/>
    </row>
    <row r="144" spans="2:16" ht="39" thickBot="1">
      <c r="B144" s="317" t="s">
        <v>6</v>
      </c>
      <c r="C144" s="307"/>
      <c r="D144" s="24" t="s">
        <v>83</v>
      </c>
      <c r="E144" s="24" t="s">
        <v>13</v>
      </c>
      <c r="F144" s="24" t="s">
        <v>84</v>
      </c>
      <c r="G144" s="24" t="s">
        <v>14</v>
      </c>
      <c r="H144" s="38" t="str">
        <f>H$16</f>
        <v>Total Program Cost</v>
      </c>
      <c r="I144" s="38" t="str">
        <f>I$16</f>
        <v>CNCS Share</v>
      </c>
      <c r="J144" s="38" t="str">
        <f>J$16</f>
        <v>Applicant Match</v>
      </c>
      <c r="K144" s="38" t="str">
        <f>K$16</f>
        <v>Cash Match</v>
      </c>
      <c r="L144" s="24" t="s">
        <v>92</v>
      </c>
      <c r="M144" s="38" t="str">
        <f>M$16</f>
        <v>ServeMN Innovation</v>
      </c>
      <c r="N144" s="26"/>
      <c r="O144" s="299"/>
      <c r="P144" s="299"/>
    </row>
    <row r="145" spans="1:16" ht="19.5" customHeight="1">
      <c r="A145" s="17" t="s">
        <v>45</v>
      </c>
      <c r="B145" s="355" t="s">
        <v>15</v>
      </c>
      <c r="C145" s="356"/>
      <c r="D145" s="207">
        <v>0</v>
      </c>
      <c r="E145" s="42">
        <v>0</v>
      </c>
      <c r="F145" s="207">
        <v>0</v>
      </c>
      <c r="G145" s="51"/>
      <c r="H145" s="80">
        <f aca="true" t="shared" si="14" ref="H145:H151">E145*F145</f>
        <v>0</v>
      </c>
      <c r="I145" s="39"/>
      <c r="J145" s="80">
        <f aca="true" t="shared" si="15" ref="J145:J151">K145+M145</f>
        <v>0</v>
      </c>
      <c r="K145" s="31"/>
      <c r="L145" s="32"/>
      <c r="M145" s="30"/>
      <c r="O145" s="268"/>
      <c r="P145" s="266"/>
    </row>
    <row r="146" spans="1:16" ht="19.5" customHeight="1">
      <c r="A146" s="17" t="s">
        <v>46</v>
      </c>
      <c r="B146" s="292" t="s">
        <v>185</v>
      </c>
      <c r="C146" s="293"/>
      <c r="D146" s="207">
        <v>0</v>
      </c>
      <c r="E146" s="42">
        <v>0</v>
      </c>
      <c r="F146" s="207">
        <v>0</v>
      </c>
      <c r="G146" s="51"/>
      <c r="H146" s="80">
        <f t="shared" si="14"/>
        <v>0</v>
      </c>
      <c r="I146" s="39"/>
      <c r="J146" s="80">
        <f>K146+M146</f>
        <v>0</v>
      </c>
      <c r="K146" s="31"/>
      <c r="L146" s="32"/>
      <c r="M146" s="30"/>
      <c r="O146" s="268"/>
      <c r="P146" s="266"/>
    </row>
    <row r="147" spans="1:13" ht="19.5" customHeight="1">
      <c r="A147" s="17" t="s">
        <v>48</v>
      </c>
      <c r="B147" s="349" t="s">
        <v>16</v>
      </c>
      <c r="C147" s="350"/>
      <c r="D147" s="208">
        <v>0</v>
      </c>
      <c r="E147" s="44">
        <v>0</v>
      </c>
      <c r="F147" s="208">
        <v>0</v>
      </c>
      <c r="G147" s="52"/>
      <c r="H147" s="81">
        <f t="shared" si="14"/>
        <v>0</v>
      </c>
      <c r="I147" s="40"/>
      <c r="J147" s="80">
        <f t="shared" si="15"/>
        <v>0</v>
      </c>
      <c r="K147" s="35"/>
      <c r="L147" s="32"/>
      <c r="M147" s="34"/>
    </row>
    <row r="148" spans="1:13" ht="19.5" customHeight="1">
      <c r="A148" s="17" t="s">
        <v>90</v>
      </c>
      <c r="B148" s="349" t="s">
        <v>17</v>
      </c>
      <c r="C148" s="350"/>
      <c r="D148" s="208">
        <v>0</v>
      </c>
      <c r="E148" s="44">
        <v>0</v>
      </c>
      <c r="F148" s="208">
        <v>0</v>
      </c>
      <c r="G148" s="52"/>
      <c r="H148" s="81">
        <f t="shared" si="14"/>
        <v>0</v>
      </c>
      <c r="I148" s="40"/>
      <c r="J148" s="80">
        <f t="shared" si="15"/>
        <v>0</v>
      </c>
      <c r="K148" s="35"/>
      <c r="L148" s="32"/>
      <c r="M148" s="34"/>
    </row>
    <row r="149" spans="1:13" ht="19.5" customHeight="1">
      <c r="A149" s="17" t="s">
        <v>88</v>
      </c>
      <c r="B149" s="349" t="s">
        <v>18</v>
      </c>
      <c r="C149" s="350"/>
      <c r="D149" s="208">
        <v>0</v>
      </c>
      <c r="E149" s="44">
        <v>0</v>
      </c>
      <c r="F149" s="208">
        <v>0</v>
      </c>
      <c r="G149" s="52"/>
      <c r="H149" s="81">
        <f t="shared" si="14"/>
        <v>0</v>
      </c>
      <c r="I149" s="40"/>
      <c r="J149" s="80">
        <f t="shared" si="15"/>
        <v>0</v>
      </c>
      <c r="K149" s="35"/>
      <c r="L149" s="32"/>
      <c r="M149" s="34"/>
    </row>
    <row r="150" spans="1:15" ht="19.5" customHeight="1">
      <c r="A150" s="17" t="s">
        <v>89</v>
      </c>
      <c r="B150" s="349" t="s">
        <v>19</v>
      </c>
      <c r="C150" s="350"/>
      <c r="D150" s="208">
        <v>0</v>
      </c>
      <c r="E150" s="44">
        <v>0</v>
      </c>
      <c r="F150" s="208">
        <v>0</v>
      </c>
      <c r="G150" s="52"/>
      <c r="H150" s="81">
        <f t="shared" si="14"/>
        <v>0</v>
      </c>
      <c r="I150" s="40"/>
      <c r="J150" s="80">
        <f t="shared" si="15"/>
        <v>0</v>
      </c>
      <c r="K150" s="35"/>
      <c r="L150" s="32"/>
      <c r="M150" s="34"/>
      <c r="O150" s="269" t="s">
        <v>135</v>
      </c>
    </row>
    <row r="151" spans="1:15" ht="19.5" customHeight="1" thickBot="1">
      <c r="A151" s="17" t="s">
        <v>98</v>
      </c>
      <c r="B151" s="349"/>
      <c r="C151" s="350"/>
      <c r="D151" s="208">
        <v>0</v>
      </c>
      <c r="E151" s="44">
        <v>0</v>
      </c>
      <c r="F151" s="208">
        <v>0</v>
      </c>
      <c r="G151" s="52"/>
      <c r="H151" s="81">
        <f t="shared" si="14"/>
        <v>0</v>
      </c>
      <c r="I151" s="40"/>
      <c r="J151" s="80">
        <f t="shared" si="15"/>
        <v>0</v>
      </c>
      <c r="K151" s="35"/>
      <c r="L151" s="37"/>
      <c r="M151" s="34"/>
      <c r="O151" s="82">
        <f>ROUND(D145+(D146*0.7)+(D147*0.5)+(D148*0.3809524)+(D149*0.26455027)+(D150*0.21164022),2)</f>
        <v>0</v>
      </c>
    </row>
    <row r="152" spans="7:14" ht="13.5" thickBot="1">
      <c r="G152" s="36" t="s">
        <v>3</v>
      </c>
      <c r="H152" s="79">
        <f aca="true" t="shared" si="16" ref="H152:M152">SUM(H145:H151)</f>
        <v>0</v>
      </c>
      <c r="I152" s="79">
        <f t="shared" si="16"/>
        <v>0</v>
      </c>
      <c r="J152" s="79">
        <f>SUM(J145:J151)</f>
        <v>0</v>
      </c>
      <c r="K152" s="79">
        <f t="shared" si="16"/>
        <v>0</v>
      </c>
      <c r="L152" s="76">
        <f t="shared" si="16"/>
        <v>0</v>
      </c>
      <c r="M152" s="79">
        <f t="shared" si="16"/>
        <v>0</v>
      </c>
      <c r="N152" s="77"/>
    </row>
    <row r="153" spans="5:9" ht="13.5" thickTop="1">
      <c r="E153" s="237"/>
      <c r="F153" s="9"/>
      <c r="G153" s="36" t="s">
        <v>128</v>
      </c>
      <c r="H153" s="64">
        <f>I152+J152</f>
        <v>0</v>
      </c>
      <c r="I153" s="96" t="s">
        <v>129</v>
      </c>
    </row>
    <row r="154" ht="13.5" thickBot="1"/>
    <row r="155" spans="1:16" ht="15" thickBot="1">
      <c r="A155" s="22" t="s">
        <v>40</v>
      </c>
      <c r="B155" s="314" t="s">
        <v>41</v>
      </c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6"/>
      <c r="N155" s="16"/>
      <c r="O155" s="298"/>
      <c r="P155" s="299"/>
    </row>
    <row r="156" spans="2:16" ht="39" thickBot="1">
      <c r="B156" s="317" t="s">
        <v>0</v>
      </c>
      <c r="C156" s="318"/>
      <c r="D156" s="318"/>
      <c r="E156" s="307"/>
      <c r="F156" s="306" t="s">
        <v>1</v>
      </c>
      <c r="G156" s="307"/>
      <c r="H156" s="38" t="str">
        <f>H$16</f>
        <v>Total Program Cost</v>
      </c>
      <c r="I156" s="38" t="str">
        <f>I$16</f>
        <v>CNCS Share</v>
      </c>
      <c r="J156" s="38" t="str">
        <f>J$16</f>
        <v>Applicant Match</v>
      </c>
      <c r="K156" s="38" t="str">
        <f>K$16</f>
        <v>Cash Match</v>
      </c>
      <c r="L156" s="24" t="s">
        <v>92</v>
      </c>
      <c r="M156" s="38" t="str">
        <f>M$16</f>
        <v>ServeMN Innovation</v>
      </c>
      <c r="N156" s="26"/>
      <c r="O156" s="299"/>
      <c r="P156" s="299"/>
    </row>
    <row r="157" spans="1:16" ht="19.5" customHeight="1">
      <c r="A157" s="17" t="s">
        <v>45</v>
      </c>
      <c r="B157" s="372" t="s">
        <v>120</v>
      </c>
      <c r="C157" s="373"/>
      <c r="D157" s="373"/>
      <c r="E157" s="374"/>
      <c r="F157" s="375" t="s">
        <v>86</v>
      </c>
      <c r="G157" s="376"/>
      <c r="H157" s="80">
        <f>+H152*0.0765</f>
        <v>0</v>
      </c>
      <c r="I157" s="39"/>
      <c r="J157" s="80">
        <f>+K157+M157</f>
        <v>0</v>
      </c>
      <c r="K157" s="31"/>
      <c r="L157" s="32"/>
      <c r="M157" s="30"/>
      <c r="O157" s="281">
        <f>+H157-I157-J157</f>
        <v>0</v>
      </c>
      <c r="P157" s="266"/>
    </row>
    <row r="158" spans="1:13" ht="19.5" customHeight="1">
      <c r="A158" s="17" t="s">
        <v>46</v>
      </c>
      <c r="B158" s="369" t="s">
        <v>121</v>
      </c>
      <c r="C158" s="370"/>
      <c r="D158" s="370"/>
      <c r="E158" s="371"/>
      <c r="F158" s="295"/>
      <c r="G158" s="297"/>
      <c r="H158" s="81">
        <f>I158+J158</f>
        <v>0</v>
      </c>
      <c r="I158" s="40"/>
      <c r="J158" s="80">
        <f>K158+M158</f>
        <v>0</v>
      </c>
      <c r="K158" s="35"/>
      <c r="L158" s="32"/>
      <c r="M158" s="34"/>
    </row>
    <row r="159" spans="1:13" ht="19.5" customHeight="1">
      <c r="A159" s="17" t="s">
        <v>48</v>
      </c>
      <c r="B159" s="369" t="s">
        <v>122</v>
      </c>
      <c r="C159" s="370"/>
      <c r="D159" s="370"/>
      <c r="E159" s="371"/>
      <c r="F159" s="295"/>
      <c r="G159" s="297"/>
      <c r="H159" s="81">
        <f>I159+J159</f>
        <v>0</v>
      </c>
      <c r="I159" s="40"/>
      <c r="J159" s="80">
        <f>K159+M159</f>
        <v>0</v>
      </c>
      <c r="K159" s="35"/>
      <c r="L159" s="32"/>
      <c r="M159" s="34"/>
    </row>
    <row r="160" spans="1:13" ht="19.5" customHeight="1">
      <c r="A160" s="17" t="s">
        <v>90</v>
      </c>
      <c r="B160" s="295" t="s">
        <v>94</v>
      </c>
      <c r="C160" s="296"/>
      <c r="D160" s="296"/>
      <c r="E160" s="297"/>
      <c r="F160" s="295"/>
      <c r="G160" s="297"/>
      <c r="H160" s="81">
        <f>I160+J160</f>
        <v>0</v>
      </c>
      <c r="I160" s="40"/>
      <c r="J160" s="80">
        <f>K160+M160</f>
        <v>0</v>
      </c>
      <c r="K160" s="35"/>
      <c r="L160" s="32"/>
      <c r="M160" s="34"/>
    </row>
    <row r="161" spans="1:13" ht="19.5" customHeight="1">
      <c r="A161" s="17" t="s">
        <v>88</v>
      </c>
      <c r="B161" s="295" t="s">
        <v>94</v>
      </c>
      <c r="C161" s="296"/>
      <c r="D161" s="296"/>
      <c r="E161" s="297"/>
      <c r="F161" s="295"/>
      <c r="G161" s="297"/>
      <c r="H161" s="81">
        <f>I161+J161</f>
        <v>0</v>
      </c>
      <c r="I161" s="40"/>
      <c r="J161" s="80">
        <f>K161+M161</f>
        <v>0</v>
      </c>
      <c r="K161" s="35"/>
      <c r="L161" s="37"/>
      <c r="M161" s="34"/>
    </row>
    <row r="162" spans="1:14" ht="13.5" thickBot="1">
      <c r="A162" s="17"/>
      <c r="G162" s="36" t="s">
        <v>139</v>
      </c>
      <c r="H162" s="79">
        <f aca="true" t="shared" si="17" ref="H162:M162">SUM(H157:H161)</f>
        <v>0</v>
      </c>
      <c r="I162" s="79">
        <f t="shared" si="17"/>
        <v>0</v>
      </c>
      <c r="J162" s="79">
        <f t="shared" si="17"/>
        <v>0</v>
      </c>
      <c r="K162" s="79">
        <f t="shared" si="17"/>
        <v>0</v>
      </c>
      <c r="L162" s="76">
        <f t="shared" si="17"/>
        <v>0</v>
      </c>
      <c r="M162" s="79">
        <f t="shared" si="17"/>
        <v>0</v>
      </c>
      <c r="N162" s="77"/>
    </row>
    <row r="163" spans="5:9" ht="13.5" thickTop="1">
      <c r="E163" s="8" t="s">
        <v>138</v>
      </c>
      <c r="G163" s="36" t="s">
        <v>128</v>
      </c>
      <c r="H163" s="211">
        <f>I157+J157+H158+H159+H160+H161</f>
        <v>0</v>
      </c>
      <c r="I163" s="96" t="s">
        <v>137</v>
      </c>
    </row>
    <row r="164" spans="7:9" ht="12.75">
      <c r="G164" s="36"/>
      <c r="H164" s="64"/>
      <c r="I164" s="96"/>
    </row>
    <row r="165" spans="1:13" ht="13.5" thickBot="1">
      <c r="A165" s="94"/>
      <c r="B165" s="93" t="s">
        <v>134</v>
      </c>
      <c r="C165" s="93"/>
      <c r="D165" s="93"/>
      <c r="E165" s="93"/>
      <c r="F165" s="94"/>
      <c r="G165" s="94"/>
      <c r="H165" s="95">
        <f aca="true" t="shared" si="18" ref="H165:M165">H152+H162</f>
        <v>0</v>
      </c>
      <c r="I165" s="95">
        <f t="shared" si="18"/>
        <v>0</v>
      </c>
      <c r="J165" s="95">
        <f t="shared" si="18"/>
        <v>0</v>
      </c>
      <c r="K165" s="95">
        <f t="shared" si="18"/>
        <v>0</v>
      </c>
      <c r="L165" s="95">
        <f t="shared" si="18"/>
        <v>0</v>
      </c>
      <c r="M165" s="95">
        <f t="shared" si="18"/>
        <v>0</v>
      </c>
    </row>
    <row r="166" ht="14.25" thickBot="1" thickTop="1"/>
    <row r="167" spans="1:16" ht="19.5" customHeight="1" thickBot="1">
      <c r="A167" s="351" t="s">
        <v>168</v>
      </c>
      <c r="B167" s="352"/>
      <c r="C167" s="352"/>
      <c r="D167" s="352"/>
      <c r="E167" s="352"/>
      <c r="F167" s="352"/>
      <c r="G167" s="352"/>
      <c r="H167" s="352"/>
      <c r="I167" s="352"/>
      <c r="J167" s="352"/>
      <c r="K167" s="352"/>
      <c r="L167" s="352"/>
      <c r="M167" s="353"/>
      <c r="N167" s="53"/>
      <c r="O167" s="361" t="s">
        <v>123</v>
      </c>
      <c r="P167" s="362"/>
    </row>
    <row r="168" spans="1:16" s="15" customFormat="1" ht="19.5" customHeight="1" thickBot="1">
      <c r="A168" s="12"/>
      <c r="B168" s="378" t="s">
        <v>105</v>
      </c>
      <c r="C168" s="378"/>
      <c r="D168" s="378"/>
      <c r="E168" s="14"/>
      <c r="F168" s="13"/>
      <c r="G168" s="13"/>
      <c r="H168" s="13"/>
      <c r="I168" s="13"/>
      <c r="J168" s="13"/>
      <c r="N168" s="9"/>
      <c r="O168" s="363"/>
      <c r="P168" s="364"/>
    </row>
    <row r="169" spans="1:16" ht="13.5" customHeight="1" thickBot="1">
      <c r="A169" s="22" t="s">
        <v>42</v>
      </c>
      <c r="B169" s="314" t="s">
        <v>117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6"/>
      <c r="N169" s="16"/>
      <c r="O169" s="233" t="e">
        <f>(I171+I176+I181)/(I29+I38+I47+I57+I66+I75+I84+I94+I108+I117+I128+I152+I162+I171+I176+I181)</f>
        <v>#DIV/0!</v>
      </c>
      <c r="P169" s="239" t="e">
        <f>IF(O169&lt;=5%,"OK","NO")</f>
        <v>#DIV/0!</v>
      </c>
    </row>
    <row r="170" spans="1:15" ht="39" thickBot="1">
      <c r="A170" s="22"/>
      <c r="B170" s="317" t="s">
        <v>0</v>
      </c>
      <c r="C170" s="318"/>
      <c r="D170" s="318"/>
      <c r="E170" s="307"/>
      <c r="F170" s="306" t="s">
        <v>1</v>
      </c>
      <c r="G170" s="307"/>
      <c r="H170" s="38" t="str">
        <f>H$16</f>
        <v>Total Program Cost</v>
      </c>
      <c r="I170" s="38" t="str">
        <f>I$16</f>
        <v>CNCS Share</v>
      </c>
      <c r="J170" s="38" t="str">
        <f>J$16</f>
        <v>Applicant Match</v>
      </c>
      <c r="K170" s="38" t="str">
        <f>K$16</f>
        <v>Cash Match</v>
      </c>
      <c r="L170" s="24" t="s">
        <v>92</v>
      </c>
      <c r="M170" s="38" t="str">
        <f>M$16</f>
        <v>ServeMN Innovation</v>
      </c>
      <c r="N170" s="26"/>
      <c r="O170" s="15"/>
    </row>
    <row r="171" spans="1:15" ht="19.5" customHeight="1" thickBot="1">
      <c r="A171" s="17" t="s">
        <v>45</v>
      </c>
      <c r="B171" s="375" t="s">
        <v>95</v>
      </c>
      <c r="C171" s="377"/>
      <c r="D171" s="377"/>
      <c r="E171" s="376"/>
      <c r="F171" s="367" t="s">
        <v>184</v>
      </c>
      <c r="G171" s="368"/>
      <c r="H171" s="80">
        <f>I171+J171</f>
        <v>0</v>
      </c>
      <c r="I171" s="39">
        <f>ROUND((Budget!H49+Budget!H30)*(0.0526*0.6),0)</f>
        <v>0</v>
      </c>
      <c r="J171" s="80">
        <f>K171+L171+M171</f>
        <v>0</v>
      </c>
      <c r="K171" s="30"/>
      <c r="L171" s="30"/>
      <c r="M171" s="32"/>
      <c r="O171" s="54"/>
    </row>
    <row r="172" spans="1:13" ht="19.5" customHeight="1" thickBot="1">
      <c r="A172" s="365" t="s">
        <v>78</v>
      </c>
      <c r="G172" s="36" t="s">
        <v>3</v>
      </c>
      <c r="H172" s="79">
        <f>SUM(H171:H171)</f>
        <v>0</v>
      </c>
      <c r="I172" s="79">
        <f>SUM(I171:I171)</f>
        <v>0</v>
      </c>
      <c r="J172" s="79">
        <f>SUM(J171:J171)</f>
        <v>0</v>
      </c>
      <c r="K172" s="79">
        <f>SUM(K171:K171)</f>
        <v>0</v>
      </c>
      <c r="L172" s="79">
        <f>SUM(L171:L171)</f>
        <v>0</v>
      </c>
      <c r="M172" s="55">
        <f>SUM(M171)</f>
        <v>0</v>
      </c>
    </row>
    <row r="173" spans="1:9" ht="19.5" customHeight="1" thickBot="1" thickTop="1">
      <c r="A173" s="366"/>
      <c r="G173" s="196"/>
      <c r="H173" s="203" t="s">
        <v>136</v>
      </c>
      <c r="I173" s="204">
        <f>ROUND((Budget!H49+Budget!H30)*(0.0526*0.6),0)</f>
        <v>0</v>
      </c>
    </row>
    <row r="174" spans="1:16" ht="19.5" customHeight="1" thickBot="1">
      <c r="A174" s="22" t="s">
        <v>20</v>
      </c>
      <c r="B174" s="314" t="s">
        <v>43</v>
      </c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6"/>
      <c r="O174" s="361" t="s">
        <v>133</v>
      </c>
      <c r="P174" s="384"/>
    </row>
    <row r="175" spans="2:16" ht="39" thickBot="1">
      <c r="B175" s="388" t="s">
        <v>21</v>
      </c>
      <c r="C175" s="389"/>
      <c r="D175" s="24" t="s">
        <v>22</v>
      </c>
      <c r="E175" s="24" t="s">
        <v>1</v>
      </c>
      <c r="F175" s="24" t="s">
        <v>23</v>
      </c>
      <c r="G175" s="24" t="s">
        <v>24</v>
      </c>
      <c r="H175" s="38" t="str">
        <f>H$16</f>
        <v>Total Program Cost</v>
      </c>
      <c r="I175" s="38" t="str">
        <f>I$16</f>
        <v>CNCS Share</v>
      </c>
      <c r="J175" s="38" t="str">
        <f>J$16</f>
        <v>Applicant Match</v>
      </c>
      <c r="K175" s="38" t="str">
        <f>K$16</f>
        <v>Cash Match</v>
      </c>
      <c r="L175" s="24" t="s">
        <v>92</v>
      </c>
      <c r="M175" s="38" t="str">
        <f>M$16</f>
        <v>ServeMN Innovation</v>
      </c>
      <c r="N175" s="77"/>
      <c r="O175" s="201" t="s">
        <v>132</v>
      </c>
      <c r="P175" s="231">
        <f>IF(M1&gt;=10,50%,IF(M1=4,26%,IF(M1=5,30%,IF(M1=6,34%,IF(M1=7,38%,IF(M1=8,42%,IF(M1=9,46%,IF(M1&gt;=1,24%,""))))))))</f>
      </c>
    </row>
    <row r="176" spans="1:16" ht="19.5" customHeight="1" thickBot="1">
      <c r="A176" s="17" t="s">
        <v>45</v>
      </c>
      <c r="B176" s="390" t="s">
        <v>95</v>
      </c>
      <c r="C176" s="391"/>
      <c r="D176" s="42"/>
      <c r="E176" s="42"/>
      <c r="F176" s="56"/>
      <c r="G176" s="56"/>
      <c r="H176" s="83">
        <f>I176+J176</f>
        <v>0</v>
      </c>
      <c r="I176" s="57"/>
      <c r="J176" s="80">
        <f>K176+L176+M176</f>
        <v>0</v>
      </c>
      <c r="K176" s="45"/>
      <c r="L176" s="58"/>
      <c r="M176" s="274"/>
      <c r="O176" s="249" t="e">
        <f>(J130+J165+J172+J177+J182)/(H130+H165+H172+H177+H182)</f>
        <v>#DIV/0!</v>
      </c>
      <c r="P176" s="251" t="e">
        <f>IF(O176&gt;=P175,"OK","NO")</f>
        <v>#DIV/0!</v>
      </c>
    </row>
    <row r="177" spans="7:13" ht="19.5" customHeight="1" thickBot="1">
      <c r="G177" s="36" t="s">
        <v>3</v>
      </c>
      <c r="H177" s="85">
        <f>SUM(H176:H176)</f>
        <v>0</v>
      </c>
      <c r="I177" s="85">
        <f>SUM(I176:I176)</f>
        <v>0</v>
      </c>
      <c r="J177" s="85">
        <f>SUM(J176:J176)</f>
        <v>0</v>
      </c>
      <c r="K177" s="85">
        <f>SUM(K176:K176)</f>
        <v>0</v>
      </c>
      <c r="L177" s="85">
        <f>SUM(L176:L176)</f>
        <v>0</v>
      </c>
      <c r="M177" s="55"/>
    </row>
    <row r="178" spans="7:9" ht="19.5" customHeight="1" thickBot="1" thickTop="1">
      <c r="G178" s="196"/>
      <c r="H178" s="203" t="str">
        <f>H173</f>
        <v>CNCS AMOUNT CAN NOT EXCEED </v>
      </c>
      <c r="I178" s="197">
        <f>ROUND((Budget!H49+Budget!H30)*(0.0526*0.8),0)</f>
        <v>0</v>
      </c>
    </row>
    <row r="179" spans="1:16" ht="19.5" customHeight="1" thickBot="1">
      <c r="A179" s="22" t="s">
        <v>79</v>
      </c>
      <c r="B179" s="314" t="s">
        <v>96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6"/>
      <c r="P179" s="270"/>
    </row>
    <row r="180" spans="2:14" ht="26.25" thickBot="1">
      <c r="B180" s="317" t="s">
        <v>0</v>
      </c>
      <c r="C180" s="318"/>
      <c r="D180" s="318"/>
      <c r="E180" s="307"/>
      <c r="F180" s="306" t="s">
        <v>1</v>
      </c>
      <c r="G180" s="318"/>
      <c r="H180" s="38" t="str">
        <f>H$16</f>
        <v>Total Program Cost</v>
      </c>
      <c r="I180" s="38" t="str">
        <f>I$16</f>
        <v>CNCS Share</v>
      </c>
      <c r="J180" s="38" t="str">
        <f>J$16</f>
        <v>Applicant Match</v>
      </c>
      <c r="K180" s="38" t="str">
        <f>K$16</f>
        <v>Cash Match</v>
      </c>
      <c r="L180" s="24" t="s">
        <v>92</v>
      </c>
      <c r="M180" s="38" t="str">
        <f>M$16</f>
        <v>ServeMN Innovation</v>
      </c>
      <c r="N180" s="77"/>
    </row>
    <row r="181" spans="1:13" ht="19.5" customHeight="1">
      <c r="A181" s="17" t="s">
        <v>45</v>
      </c>
      <c r="B181" s="385" t="s">
        <v>177</v>
      </c>
      <c r="C181" s="386"/>
      <c r="D181" s="386"/>
      <c r="E181" s="387"/>
      <c r="F181" s="367" t="s">
        <v>178</v>
      </c>
      <c r="G181" s="368"/>
      <c r="H181" s="84">
        <f>I181</f>
        <v>0</v>
      </c>
      <c r="I181" s="290">
        <f>ROUND((Budget!H49+Budget!H30)*(0.0526*0.4),2)</f>
        <v>0</v>
      </c>
      <c r="J181" s="59"/>
      <c r="K181" s="60"/>
      <c r="L181" s="60"/>
      <c r="M181" s="32"/>
    </row>
    <row r="182" spans="7:13" ht="19.5" customHeight="1" thickBot="1">
      <c r="G182" s="36" t="s">
        <v>3</v>
      </c>
      <c r="H182" s="86">
        <f>SUM(H181:H181)</f>
        <v>0</v>
      </c>
      <c r="I182" s="282">
        <f>SUM(I181:I181)</f>
        <v>0</v>
      </c>
      <c r="J182" s="85">
        <f>SUM(J181:J181)</f>
        <v>0</v>
      </c>
      <c r="K182" s="85">
        <f>SUM(K181:K181)</f>
        <v>0</v>
      </c>
      <c r="L182" s="85">
        <f>SUM(L181:L181)</f>
        <v>0</v>
      </c>
      <c r="M182" s="55"/>
    </row>
    <row r="183" ht="19.5" customHeight="1" thickBot="1" thickTop="1"/>
    <row r="184" spans="2:13" ht="19.5" customHeight="1">
      <c r="B184" s="381" t="s">
        <v>188</v>
      </c>
      <c r="C184" s="218"/>
      <c r="D184" s="61"/>
      <c r="E184" s="62"/>
      <c r="F184" s="379" t="s">
        <v>108</v>
      </c>
      <c r="G184" s="380"/>
      <c r="H184" s="283">
        <f aca="true" t="shared" si="19" ref="H184:M184">H29+H38+H47+H57+H66+H75+H84+H94+H108+H117+H128+H152+H162+H172+H177+H182</f>
        <v>0</v>
      </c>
      <c r="I184" s="283">
        <f t="shared" si="19"/>
        <v>0</v>
      </c>
      <c r="J184" s="64">
        <f t="shared" si="19"/>
        <v>0</v>
      </c>
      <c r="K184" s="64">
        <f t="shared" si="19"/>
        <v>0</v>
      </c>
      <c r="L184" s="64">
        <f t="shared" si="19"/>
        <v>0</v>
      </c>
      <c r="M184" s="64">
        <f t="shared" si="19"/>
        <v>0</v>
      </c>
    </row>
    <row r="185" spans="2:13" ht="19.5" customHeight="1">
      <c r="B185" s="382"/>
      <c r="C185" s="219"/>
      <c r="D185" s="65" t="e">
        <f>(I184/O151)</f>
        <v>#DIV/0!</v>
      </c>
      <c r="E185" s="92" t="e">
        <f>IF(D185&lt;=15479,"OK","NO")</f>
        <v>#DIV/0!</v>
      </c>
      <c r="F185" s="379" t="s">
        <v>109</v>
      </c>
      <c r="G185" s="380"/>
      <c r="H185" s="283">
        <f>Budget!G62</f>
        <v>0</v>
      </c>
      <c r="I185" s="283">
        <f>Budget!H62</f>
        <v>0</v>
      </c>
      <c r="J185" s="64">
        <f>Budget!I62</f>
        <v>0</v>
      </c>
      <c r="K185" s="64">
        <f>Budget!J62</f>
        <v>0</v>
      </c>
      <c r="L185" s="64">
        <f>Budget!K62</f>
        <v>0</v>
      </c>
      <c r="M185" s="64">
        <f>Budget!L62</f>
        <v>0</v>
      </c>
    </row>
    <row r="186" spans="2:13" ht="19.5" customHeight="1" thickBot="1">
      <c r="B186" s="67"/>
      <c r="C186" s="20"/>
      <c r="D186" s="65"/>
      <c r="E186" s="66"/>
      <c r="F186" s="379" t="s">
        <v>106</v>
      </c>
      <c r="G186" s="380"/>
      <c r="H186" s="68">
        <f aca="true" t="shared" si="20" ref="H186:M186">H184-H185</f>
        <v>0</v>
      </c>
      <c r="I186" s="68">
        <f t="shared" si="20"/>
        <v>0</v>
      </c>
      <c r="J186" s="68">
        <f t="shared" si="20"/>
        <v>0</v>
      </c>
      <c r="K186" s="68">
        <f t="shared" si="20"/>
        <v>0</v>
      </c>
      <c r="L186" s="68">
        <f t="shared" si="20"/>
        <v>0</v>
      </c>
      <c r="M186" s="68">
        <f t="shared" si="20"/>
        <v>0</v>
      </c>
    </row>
    <row r="187" spans="2:13" ht="19.5" customHeight="1" thickTop="1">
      <c r="B187" s="383" t="s">
        <v>175</v>
      </c>
      <c r="C187" s="220"/>
      <c r="D187" s="65" t="e">
        <f>(M184/O151)</f>
        <v>#DIV/0!</v>
      </c>
      <c r="E187" s="92" t="e">
        <f>IF(D187&lt;=500,"OK","NO")</f>
        <v>#DIV/0!</v>
      </c>
      <c r="F187" s="21"/>
      <c r="G187" s="63"/>
      <c r="H187" s="193"/>
      <c r="I187" s="193"/>
      <c r="J187" s="193"/>
      <c r="K187" s="193"/>
      <c r="L187" s="193"/>
      <c r="M187" s="193"/>
    </row>
    <row r="188" spans="2:13" ht="19.5" customHeight="1">
      <c r="B188" s="383"/>
      <c r="C188" s="220"/>
      <c r="D188" s="20"/>
      <c r="E188" s="70"/>
      <c r="F188" s="21"/>
      <c r="G188" s="63"/>
      <c r="H188" s="193"/>
      <c r="I188" s="193"/>
      <c r="J188" s="193"/>
      <c r="K188" s="193"/>
      <c r="L188" s="193"/>
      <c r="M188" s="193"/>
    </row>
    <row r="189" spans="2:13" ht="19.5" customHeight="1" thickBot="1">
      <c r="B189" s="71"/>
      <c r="C189" s="72"/>
      <c r="D189" s="238"/>
      <c r="E189" s="236"/>
      <c r="F189" s="21"/>
      <c r="G189" s="63"/>
      <c r="H189" s="193"/>
      <c r="I189" s="193"/>
      <c r="J189" s="193"/>
      <c r="K189" s="193"/>
      <c r="L189" s="193"/>
      <c r="M189" s="193"/>
    </row>
    <row r="190" spans="2:15" ht="19.5" customHeight="1">
      <c r="B190" s="20"/>
      <c r="C190" s="20"/>
      <c r="D190" s="20"/>
      <c r="E190" s="20"/>
      <c r="H190" s="64"/>
      <c r="I190" s="193"/>
      <c r="J190" s="193"/>
      <c r="K190" s="64"/>
      <c r="L190" s="64"/>
      <c r="M190" s="64"/>
      <c r="O190" s="69"/>
    </row>
    <row r="191" spans="2:5" ht="12.75">
      <c r="B191" s="20"/>
      <c r="C191" s="20"/>
      <c r="D191" s="20"/>
      <c r="E191" s="20"/>
    </row>
    <row r="192" spans="2:5" ht="12.75">
      <c r="B192" s="20"/>
      <c r="C192" s="20"/>
      <c r="D192" s="20"/>
      <c r="E192" s="20"/>
    </row>
    <row r="195" spans="4:11" ht="12.75">
      <c r="D195" s="63"/>
      <c r="E195" s="63"/>
      <c r="F195" s="63"/>
      <c r="G195" s="63"/>
      <c r="H195" s="63"/>
      <c r="I195" s="63"/>
      <c r="J195" s="63"/>
      <c r="K195" s="63"/>
    </row>
    <row r="196" spans="4:11" ht="12.75">
      <c r="D196" s="271"/>
      <c r="E196" s="271"/>
      <c r="F196" s="271"/>
      <c r="G196" s="271"/>
      <c r="H196" s="271"/>
      <c r="I196" s="271"/>
      <c r="J196" s="271"/>
      <c r="K196" s="271"/>
    </row>
  </sheetData>
  <sheetProtection password="DD5C" sheet="1"/>
  <mergeCells count="202">
    <mergeCell ref="B122:E122"/>
    <mergeCell ref="F122:G122"/>
    <mergeCell ref="B116:D116"/>
    <mergeCell ref="E116:F116"/>
    <mergeCell ref="B121:E121"/>
    <mergeCell ref="F121:G121"/>
    <mergeCell ref="B119:M119"/>
    <mergeCell ref="B120:E120"/>
    <mergeCell ref="F120:G120"/>
    <mergeCell ref="O132:P133"/>
    <mergeCell ref="E6:G6"/>
    <mergeCell ref="I1:L1"/>
    <mergeCell ref="O3:P3"/>
    <mergeCell ref="E88:F88"/>
    <mergeCell ref="B68:M68"/>
    <mergeCell ref="B59:M59"/>
    <mergeCell ref="O15:P16"/>
    <mergeCell ref="B31:M31"/>
    <mergeCell ref="B17:D17"/>
    <mergeCell ref="F180:G180"/>
    <mergeCell ref="B179:M179"/>
    <mergeCell ref="B175:C175"/>
    <mergeCell ref="B176:C176"/>
    <mergeCell ref="D1:G1"/>
    <mergeCell ref="A3:M3"/>
    <mergeCell ref="J5:M5"/>
    <mergeCell ref="J6:M6"/>
    <mergeCell ref="E5:G5"/>
    <mergeCell ref="E82:F82"/>
    <mergeCell ref="F185:G185"/>
    <mergeCell ref="F186:G186"/>
    <mergeCell ref="B184:B185"/>
    <mergeCell ref="B187:B188"/>
    <mergeCell ref="O174:P174"/>
    <mergeCell ref="F184:G184"/>
    <mergeCell ref="B181:E181"/>
    <mergeCell ref="F181:G181"/>
    <mergeCell ref="B174:M174"/>
    <mergeCell ref="B180:E180"/>
    <mergeCell ref="A167:M167"/>
    <mergeCell ref="B171:E171"/>
    <mergeCell ref="F159:G159"/>
    <mergeCell ref="B160:E160"/>
    <mergeCell ref="B168:D168"/>
    <mergeCell ref="B169:M169"/>
    <mergeCell ref="B161:E161"/>
    <mergeCell ref="F161:G161"/>
    <mergeCell ref="B159:E159"/>
    <mergeCell ref="O155:P156"/>
    <mergeCell ref="B147:C147"/>
    <mergeCell ref="B148:C148"/>
    <mergeCell ref="B155:M155"/>
    <mergeCell ref="B151:C151"/>
    <mergeCell ref="B158:E158"/>
    <mergeCell ref="B157:E157"/>
    <mergeCell ref="F157:G157"/>
    <mergeCell ref="B156:E156"/>
    <mergeCell ref="F156:G156"/>
    <mergeCell ref="O167:P168"/>
    <mergeCell ref="A172:A173"/>
    <mergeCell ref="F160:G160"/>
    <mergeCell ref="B110:M110"/>
    <mergeCell ref="F171:G171"/>
    <mergeCell ref="B170:E170"/>
    <mergeCell ref="F170:G170"/>
    <mergeCell ref="F158:G158"/>
    <mergeCell ref="H134:I134"/>
    <mergeCell ref="J134:M134"/>
    <mergeCell ref="F125:G125"/>
    <mergeCell ref="E135:G135"/>
    <mergeCell ref="H135:I135"/>
    <mergeCell ref="H138:I138"/>
    <mergeCell ref="J136:M136"/>
    <mergeCell ref="H141:I141"/>
    <mergeCell ref="H139:I139"/>
    <mergeCell ref="E139:G139"/>
    <mergeCell ref="B144:C144"/>
    <mergeCell ref="B145:C145"/>
    <mergeCell ref="H140:I140"/>
    <mergeCell ref="B143:M143"/>
    <mergeCell ref="B125:E125"/>
    <mergeCell ref="J137:M137"/>
    <mergeCell ref="B126:E126"/>
    <mergeCell ref="F126:G126"/>
    <mergeCell ref="B127:E127"/>
    <mergeCell ref="F127:G127"/>
    <mergeCell ref="B150:C150"/>
    <mergeCell ref="B149:C149"/>
    <mergeCell ref="J135:M135"/>
    <mergeCell ref="A132:M132"/>
    <mergeCell ref="B138:D138"/>
    <mergeCell ref="E140:G140"/>
    <mergeCell ref="B136:D136"/>
    <mergeCell ref="B137:D137"/>
    <mergeCell ref="B134:D134"/>
    <mergeCell ref="E134:G134"/>
    <mergeCell ref="F35:G35"/>
    <mergeCell ref="B61:E61"/>
    <mergeCell ref="E111:F111"/>
    <mergeCell ref="J140:M140"/>
    <mergeCell ref="J139:M139"/>
    <mergeCell ref="B135:D135"/>
    <mergeCell ref="B140:D140"/>
    <mergeCell ref="E136:G136"/>
    <mergeCell ref="E137:G137"/>
    <mergeCell ref="B139:D139"/>
    <mergeCell ref="F32:G32"/>
    <mergeCell ref="B32:E32"/>
    <mergeCell ref="B33:E33"/>
    <mergeCell ref="B34:E34"/>
    <mergeCell ref="F33:G33"/>
    <mergeCell ref="F34:G34"/>
    <mergeCell ref="B36:E36"/>
    <mergeCell ref="B26:D26"/>
    <mergeCell ref="B27:D27"/>
    <mergeCell ref="B28:D28"/>
    <mergeCell ref="B62:E62"/>
    <mergeCell ref="B63:E63"/>
    <mergeCell ref="J10:M10"/>
    <mergeCell ref="H8:I8"/>
    <mergeCell ref="E11:G11"/>
    <mergeCell ref="H10:I10"/>
    <mergeCell ref="E10:G10"/>
    <mergeCell ref="B11:D11"/>
    <mergeCell ref="J11:M11"/>
    <mergeCell ref="B10:D10"/>
    <mergeCell ref="B5:D5"/>
    <mergeCell ref="B6:D6"/>
    <mergeCell ref="B7:D7"/>
    <mergeCell ref="B93:D93"/>
    <mergeCell ref="B80:D80"/>
    <mergeCell ref="B60:E60"/>
    <mergeCell ref="B64:E64"/>
    <mergeCell ref="B65:E65"/>
    <mergeCell ref="B8:D8"/>
    <mergeCell ref="B16:D16"/>
    <mergeCell ref="B96:M96"/>
    <mergeCell ref="B82:D82"/>
    <mergeCell ref="E81:F81"/>
    <mergeCell ref="B77:M77"/>
    <mergeCell ref="B79:D79"/>
    <mergeCell ref="E79:F79"/>
    <mergeCell ref="B81:D81"/>
    <mergeCell ref="E92:F92"/>
    <mergeCell ref="E89:F89"/>
    <mergeCell ref="B91:D91"/>
    <mergeCell ref="H12:I12"/>
    <mergeCell ref="B9:D9"/>
    <mergeCell ref="J7:M7"/>
    <mergeCell ref="H9:I9"/>
    <mergeCell ref="H11:I11"/>
    <mergeCell ref="B25:D25"/>
    <mergeCell ref="B15:M15"/>
    <mergeCell ref="J8:M8"/>
    <mergeCell ref="B18:D18"/>
    <mergeCell ref="J9:M9"/>
    <mergeCell ref="H5:I5"/>
    <mergeCell ref="E9:G9"/>
    <mergeCell ref="E7:G7"/>
    <mergeCell ref="H6:I6"/>
    <mergeCell ref="E8:G8"/>
    <mergeCell ref="H7:I7"/>
    <mergeCell ref="E91:F91"/>
    <mergeCell ref="E90:F90"/>
    <mergeCell ref="E80:F80"/>
    <mergeCell ref="B90:D90"/>
    <mergeCell ref="E115:F115"/>
    <mergeCell ref="B113:D113"/>
    <mergeCell ref="E113:F113"/>
    <mergeCell ref="B114:D114"/>
    <mergeCell ref="E114:F114"/>
    <mergeCell ref="B87:M87"/>
    <mergeCell ref="E93:F93"/>
    <mergeCell ref="B88:D88"/>
    <mergeCell ref="B92:D92"/>
    <mergeCell ref="B112:D112"/>
    <mergeCell ref="F36:G36"/>
    <mergeCell ref="F37:G37"/>
    <mergeCell ref="B37:E37"/>
    <mergeCell ref="B111:D111"/>
    <mergeCell ref="B78:D78"/>
    <mergeCell ref="E112:F112"/>
    <mergeCell ref="B83:D83"/>
    <mergeCell ref="E78:F78"/>
    <mergeCell ref="E83:F83"/>
    <mergeCell ref="B89:D89"/>
    <mergeCell ref="B22:D22"/>
    <mergeCell ref="B23:D23"/>
    <mergeCell ref="B50:M50"/>
    <mergeCell ref="B24:D24"/>
    <mergeCell ref="B40:M40"/>
    <mergeCell ref="B35:E35"/>
    <mergeCell ref="B19:D19"/>
    <mergeCell ref="B20:D20"/>
    <mergeCell ref="B21:D21"/>
    <mergeCell ref="B115:D115"/>
    <mergeCell ref="O143:P144"/>
    <mergeCell ref="O136:P137"/>
    <mergeCell ref="J138:M138"/>
    <mergeCell ref="H136:I136"/>
    <mergeCell ref="H137:I137"/>
    <mergeCell ref="E138:G138"/>
  </mergeCells>
  <printOptions horizontalCentered="1"/>
  <pageMargins left="0" right="0" top="0.56" bottom="0" header="0.35" footer="0.1"/>
  <pageSetup fitToHeight="0" fitToWidth="1" horizontalDpi="600" verticalDpi="600" orientation="landscape" scale="67" r:id="rId4"/>
  <headerFooter alignWithMargins="0">
    <oddHeader>&amp;L&amp;"Arial,Bold"&amp;12AC 20-21 Budget Form&amp;R&amp;"Arial,Bold"&amp;12ServeMinnesota</oddHeader>
    <oddFooter>&amp;R&amp;P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4" sqref="B64"/>
    </sheetView>
  </sheetViews>
  <sheetFormatPr defaultColWidth="9.140625" defaultRowHeight="12.75"/>
  <cols>
    <col min="1" max="1" width="5.421875" style="98" customWidth="1"/>
    <col min="2" max="2" width="21.00390625" style="98" customWidth="1"/>
    <col min="3" max="3" width="9.140625" style="98" customWidth="1"/>
    <col min="4" max="4" width="11.00390625" style="98" customWidth="1"/>
    <col min="5" max="5" width="9.7109375" style="98" customWidth="1"/>
    <col min="6" max="6" width="9.00390625" style="98" customWidth="1"/>
    <col min="7" max="8" width="13.00390625" style="98" customWidth="1"/>
    <col min="9" max="12" width="10.7109375" style="98" customWidth="1"/>
    <col min="13" max="13" width="1.7109375" style="98" customWidth="1"/>
    <col min="14" max="14" width="10.421875" style="102" bestFit="1" customWidth="1"/>
    <col min="15" max="15" width="10.8515625" style="98" customWidth="1"/>
    <col min="16" max="16384" width="9.140625" style="97" customWidth="1"/>
  </cols>
  <sheetData>
    <row r="1" spans="1:15" ht="12.75">
      <c r="A1" s="234" t="s">
        <v>113</v>
      </c>
      <c r="B1" s="8"/>
      <c r="C1" s="432" t="str">
        <f>'Budget Narrative'!$D$1</f>
        <v>Organization Name</v>
      </c>
      <c r="D1" s="432"/>
      <c r="E1" s="432"/>
      <c r="F1" s="432"/>
      <c r="G1" s="432"/>
      <c r="H1" s="432"/>
      <c r="I1" s="432"/>
      <c r="J1" s="432"/>
      <c r="K1" s="432"/>
      <c r="L1" s="432"/>
      <c r="M1" s="8"/>
      <c r="N1" s="8"/>
      <c r="O1" s="8"/>
    </row>
    <row r="2" spans="1:15" ht="8.25" customHeight="1" thickBot="1">
      <c r="A2" s="235"/>
      <c r="B2" s="160"/>
      <c r="C2" s="160"/>
      <c r="D2" s="160"/>
      <c r="E2" s="160"/>
      <c r="F2" s="160"/>
      <c r="G2" s="160"/>
      <c r="H2" s="160"/>
      <c r="I2" s="160"/>
      <c r="N2" s="161"/>
      <c r="O2" s="1"/>
    </row>
    <row r="3" spans="1:15" ht="13.5" thickBot="1">
      <c r="A3" s="439" t="s">
        <v>169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1"/>
      <c r="N3" s="407" t="s">
        <v>85</v>
      </c>
      <c r="O3" s="408"/>
    </row>
    <row r="4" spans="1:12" ht="13.5" thickBot="1">
      <c r="A4" s="99"/>
      <c r="B4" s="409" t="s">
        <v>6</v>
      </c>
      <c r="C4" s="409"/>
      <c r="D4" s="410"/>
      <c r="E4" s="100" t="s">
        <v>54</v>
      </c>
      <c r="F4" s="101" t="s">
        <v>131</v>
      </c>
      <c r="G4" s="186" t="s">
        <v>27</v>
      </c>
      <c r="H4" s="101" t="s">
        <v>28</v>
      </c>
      <c r="I4" s="101" t="s">
        <v>29</v>
      </c>
      <c r="J4" s="101" t="s">
        <v>80</v>
      </c>
      <c r="K4" s="101" t="s">
        <v>81</v>
      </c>
      <c r="L4" s="101" t="s">
        <v>82</v>
      </c>
    </row>
    <row r="5" spans="1:12" ht="37.5" customHeight="1">
      <c r="A5" s="433" t="str">
        <f>'Budget Narrative'!$A$15</f>
        <v>A.</v>
      </c>
      <c r="B5" s="436" t="str">
        <f>'Budget Narrative'!$B$15</f>
        <v>Personnel Expenses</v>
      </c>
      <c r="C5" s="437"/>
      <c r="D5" s="438"/>
      <c r="E5" s="206" t="str">
        <f>'Budget Narrative'!$E$16</f>
        <v>Annual Salary</v>
      </c>
      <c r="F5" s="206" t="str">
        <f>'Budget Narrative'!$F$16</f>
        <v>% Time Spent on Program</v>
      </c>
      <c r="G5" s="187" t="s">
        <v>55</v>
      </c>
      <c r="H5" s="104" t="s">
        <v>155</v>
      </c>
      <c r="I5" s="104" t="s">
        <v>114</v>
      </c>
      <c r="J5" s="105" t="s">
        <v>73</v>
      </c>
      <c r="K5" s="106" t="s">
        <v>74</v>
      </c>
      <c r="L5" s="106" t="s">
        <v>176</v>
      </c>
    </row>
    <row r="6" spans="1:12" ht="12.75">
      <c r="A6" s="434"/>
      <c r="B6" s="369" t="str">
        <f>+'Budget Narrative'!B17:D17</f>
        <v>Position   (List each separately)</v>
      </c>
      <c r="C6" s="370"/>
      <c r="D6" s="371"/>
      <c r="E6" s="171">
        <f>+'Budget Narrative'!E17</f>
        <v>0</v>
      </c>
      <c r="F6" s="109">
        <f>+'Budget Narrative'!F17</f>
        <v>0</v>
      </c>
      <c r="G6" s="188">
        <f>+'Budget Narrative'!H17</f>
        <v>0</v>
      </c>
      <c r="H6" s="110">
        <f>+'Budget Narrative'!I17</f>
        <v>0</v>
      </c>
      <c r="I6" s="110">
        <f>+'Budget Narrative'!J17</f>
        <v>0</v>
      </c>
      <c r="J6" s="111">
        <f>+'Budget Narrative'!K17</f>
        <v>0</v>
      </c>
      <c r="K6" s="111">
        <f>+'Budget Narrative'!L17</f>
        <v>0</v>
      </c>
      <c r="L6" s="112"/>
    </row>
    <row r="7" spans="1:12" ht="12.75">
      <c r="A7" s="434"/>
      <c r="B7" s="369">
        <f>+'Budget Narrative'!B18:D18</f>
        <v>0</v>
      </c>
      <c r="C7" s="370"/>
      <c r="D7" s="371"/>
      <c r="E7" s="171">
        <f>+'Budget Narrative'!E18</f>
        <v>0</v>
      </c>
      <c r="F7" s="109">
        <f>+'Budget Narrative'!F18</f>
        <v>0</v>
      </c>
      <c r="G7" s="188">
        <f>+'Budget Narrative'!H18</f>
        <v>0</v>
      </c>
      <c r="H7" s="110">
        <f>+'Budget Narrative'!I18</f>
        <v>0</v>
      </c>
      <c r="I7" s="110">
        <f>+'Budget Narrative'!J18</f>
        <v>0</v>
      </c>
      <c r="J7" s="111">
        <f>+'Budget Narrative'!K18</f>
        <v>0</v>
      </c>
      <c r="K7" s="111">
        <f>+'Budget Narrative'!L18</f>
        <v>0</v>
      </c>
      <c r="L7" s="112"/>
    </row>
    <row r="8" spans="1:12" ht="12.75">
      <c r="A8" s="434"/>
      <c r="B8" s="369">
        <f>+'Budget Narrative'!B19:D19</f>
        <v>0</v>
      </c>
      <c r="C8" s="370"/>
      <c r="D8" s="371"/>
      <c r="E8" s="171">
        <f>+'Budget Narrative'!E19</f>
        <v>0</v>
      </c>
      <c r="F8" s="109">
        <f>+'Budget Narrative'!F19</f>
        <v>0</v>
      </c>
      <c r="G8" s="188">
        <f>+'Budget Narrative'!H19</f>
        <v>0</v>
      </c>
      <c r="H8" s="110">
        <f>+'Budget Narrative'!I19</f>
        <v>0</v>
      </c>
      <c r="I8" s="110">
        <f>+'Budget Narrative'!J19</f>
        <v>0</v>
      </c>
      <c r="J8" s="111">
        <f>+'Budget Narrative'!K19</f>
        <v>0</v>
      </c>
      <c r="K8" s="111">
        <f>+'Budget Narrative'!L19</f>
        <v>0</v>
      </c>
      <c r="L8" s="112"/>
    </row>
    <row r="9" spans="1:12" ht="12.75">
      <c r="A9" s="434"/>
      <c r="B9" s="369">
        <f>+'Budget Narrative'!B20:D20</f>
        <v>0</v>
      </c>
      <c r="C9" s="370"/>
      <c r="D9" s="371"/>
      <c r="E9" s="171">
        <f>+'Budget Narrative'!E20</f>
        <v>0</v>
      </c>
      <c r="F9" s="109">
        <f>+'Budget Narrative'!F20</f>
        <v>0</v>
      </c>
      <c r="G9" s="188">
        <f>+'Budget Narrative'!H20</f>
        <v>0</v>
      </c>
      <c r="H9" s="110">
        <f>+'Budget Narrative'!I20</f>
        <v>0</v>
      </c>
      <c r="I9" s="110">
        <f>+'Budget Narrative'!J20</f>
        <v>0</v>
      </c>
      <c r="J9" s="111">
        <f>+'Budget Narrative'!K20</f>
        <v>0</v>
      </c>
      <c r="K9" s="111">
        <f>+'Budget Narrative'!L20</f>
        <v>0</v>
      </c>
      <c r="L9" s="112"/>
    </row>
    <row r="10" spans="1:12" ht="12.75">
      <c r="A10" s="434"/>
      <c r="B10" s="369">
        <f>+'Budget Narrative'!B21:D21</f>
        <v>0</v>
      </c>
      <c r="C10" s="370"/>
      <c r="D10" s="371"/>
      <c r="E10" s="171">
        <f>+'Budget Narrative'!E21</f>
        <v>0</v>
      </c>
      <c r="F10" s="109">
        <f>+'Budget Narrative'!F21</f>
        <v>0</v>
      </c>
      <c r="G10" s="188">
        <f>+'Budget Narrative'!H21</f>
        <v>0</v>
      </c>
      <c r="H10" s="110">
        <f>+'Budget Narrative'!I21</f>
        <v>0</v>
      </c>
      <c r="I10" s="110">
        <f>+'Budget Narrative'!J21</f>
        <v>0</v>
      </c>
      <c r="J10" s="111">
        <f>+'Budget Narrative'!K21</f>
        <v>0</v>
      </c>
      <c r="K10" s="111">
        <f>+'Budget Narrative'!L21</f>
        <v>0</v>
      </c>
      <c r="L10" s="112"/>
    </row>
    <row r="11" spans="1:12" ht="12.75">
      <c r="A11" s="434"/>
      <c r="B11" s="369">
        <f>+'Budget Narrative'!B22:D22</f>
        <v>0</v>
      </c>
      <c r="C11" s="370"/>
      <c r="D11" s="371"/>
      <c r="E11" s="171">
        <f>+'Budget Narrative'!E22</f>
        <v>0</v>
      </c>
      <c r="F11" s="109">
        <f>+'Budget Narrative'!F22</f>
        <v>0</v>
      </c>
      <c r="G11" s="188">
        <f>+'Budget Narrative'!H22</f>
        <v>0</v>
      </c>
      <c r="H11" s="110">
        <f>+'Budget Narrative'!I22</f>
        <v>0</v>
      </c>
      <c r="I11" s="110">
        <f>+'Budget Narrative'!J22</f>
        <v>0</v>
      </c>
      <c r="J11" s="111">
        <f>+'Budget Narrative'!K22</f>
        <v>0</v>
      </c>
      <c r="K11" s="111">
        <f>+'Budget Narrative'!L22</f>
        <v>0</v>
      </c>
      <c r="L11" s="112"/>
    </row>
    <row r="12" spans="1:12" ht="12.75">
      <c r="A12" s="434"/>
      <c r="B12" s="369">
        <f>+'Budget Narrative'!B23:D23</f>
        <v>0</v>
      </c>
      <c r="C12" s="370"/>
      <c r="D12" s="371"/>
      <c r="E12" s="171">
        <f>+'Budget Narrative'!E23</f>
        <v>0</v>
      </c>
      <c r="F12" s="109">
        <f>+'Budget Narrative'!F23</f>
        <v>0</v>
      </c>
      <c r="G12" s="188">
        <f>+'Budget Narrative'!H23</f>
        <v>0</v>
      </c>
      <c r="H12" s="110">
        <f>+'Budget Narrative'!I23</f>
        <v>0</v>
      </c>
      <c r="I12" s="110">
        <f>+'Budget Narrative'!J23</f>
        <v>0</v>
      </c>
      <c r="J12" s="111">
        <f>+'Budget Narrative'!K23</f>
        <v>0</v>
      </c>
      <c r="K12" s="111">
        <f>+'Budget Narrative'!L23</f>
        <v>0</v>
      </c>
      <c r="L12" s="112"/>
    </row>
    <row r="13" spans="1:12" ht="12.75">
      <c r="A13" s="434"/>
      <c r="B13" s="369">
        <f>+'Budget Narrative'!B24:D24</f>
        <v>0</v>
      </c>
      <c r="C13" s="370"/>
      <c r="D13" s="371"/>
      <c r="E13" s="171">
        <f>+'Budget Narrative'!E24</f>
        <v>0</v>
      </c>
      <c r="F13" s="109">
        <f>+'Budget Narrative'!F24</f>
        <v>0</v>
      </c>
      <c r="G13" s="188">
        <f>+'Budget Narrative'!H24</f>
        <v>0</v>
      </c>
      <c r="H13" s="110">
        <f>+'Budget Narrative'!I24</f>
        <v>0</v>
      </c>
      <c r="I13" s="110">
        <f>+'Budget Narrative'!J24</f>
        <v>0</v>
      </c>
      <c r="J13" s="111">
        <f>+'Budget Narrative'!K24</f>
        <v>0</v>
      </c>
      <c r="K13" s="111">
        <f>+'Budget Narrative'!L24</f>
        <v>0</v>
      </c>
      <c r="L13" s="112"/>
    </row>
    <row r="14" spans="1:12" ht="12.75">
      <c r="A14" s="434"/>
      <c r="B14" s="369">
        <f>+'Budget Narrative'!B25:D25</f>
        <v>0</v>
      </c>
      <c r="C14" s="370"/>
      <c r="D14" s="371"/>
      <c r="E14" s="171">
        <f>+'Budget Narrative'!E25</f>
        <v>0</v>
      </c>
      <c r="F14" s="109">
        <f>+'Budget Narrative'!F25</f>
        <v>0</v>
      </c>
      <c r="G14" s="188">
        <f>+'Budget Narrative'!H25</f>
        <v>0</v>
      </c>
      <c r="H14" s="110">
        <f>+'Budget Narrative'!I25</f>
        <v>0</v>
      </c>
      <c r="I14" s="110">
        <f>+'Budget Narrative'!J25</f>
        <v>0</v>
      </c>
      <c r="J14" s="111">
        <f>+'Budget Narrative'!K25</f>
        <v>0</v>
      </c>
      <c r="K14" s="111">
        <f>+'Budget Narrative'!L25</f>
        <v>0</v>
      </c>
      <c r="L14" s="112"/>
    </row>
    <row r="15" spans="1:14" ht="12.75">
      <c r="A15" s="434"/>
      <c r="B15" s="369">
        <f>+'Budget Narrative'!B26:D26</f>
        <v>0</v>
      </c>
      <c r="C15" s="370"/>
      <c r="D15" s="371"/>
      <c r="E15" s="171">
        <f>+'Budget Narrative'!E26</f>
        <v>0</v>
      </c>
      <c r="F15" s="109">
        <f>+'Budget Narrative'!F26</f>
        <v>0</v>
      </c>
      <c r="G15" s="188">
        <f>+'Budget Narrative'!H26</f>
        <v>0</v>
      </c>
      <c r="H15" s="110">
        <f>+'Budget Narrative'!I26</f>
        <v>0</v>
      </c>
      <c r="I15" s="110">
        <f>+'Budget Narrative'!J26</f>
        <v>0</v>
      </c>
      <c r="J15" s="111">
        <f>+'Budget Narrative'!K26</f>
        <v>0</v>
      </c>
      <c r="K15" s="111">
        <f>+'Budget Narrative'!L26</f>
        <v>0</v>
      </c>
      <c r="L15" s="112"/>
      <c r="N15" s="114"/>
    </row>
    <row r="16" spans="1:12" ht="12.75">
      <c r="A16" s="434"/>
      <c r="B16" s="369">
        <f>+'Budget Narrative'!B27:D27</f>
        <v>0</v>
      </c>
      <c r="C16" s="370"/>
      <c r="D16" s="371"/>
      <c r="E16" s="171">
        <f>+'Budget Narrative'!E27</f>
        <v>0</v>
      </c>
      <c r="F16" s="109">
        <f>+'Budget Narrative'!F27</f>
        <v>0</v>
      </c>
      <c r="G16" s="188">
        <f>+'Budget Narrative'!H27</f>
        <v>0</v>
      </c>
      <c r="H16" s="110">
        <f>+'Budget Narrative'!I27</f>
        <v>0</v>
      </c>
      <c r="I16" s="110">
        <f>+'Budget Narrative'!J27</f>
        <v>0</v>
      </c>
      <c r="J16" s="111">
        <f>+'Budget Narrative'!K27</f>
        <v>0</v>
      </c>
      <c r="K16" s="111">
        <f>+'Budget Narrative'!L27</f>
        <v>0</v>
      </c>
      <c r="L16" s="112"/>
    </row>
    <row r="17" spans="1:12" ht="12.75">
      <c r="A17" s="434"/>
      <c r="B17" s="369">
        <f>+'Budget Narrative'!B28:D28</f>
        <v>0</v>
      </c>
      <c r="C17" s="370"/>
      <c r="D17" s="371"/>
      <c r="E17" s="171">
        <f>+'Budget Narrative'!E28</f>
        <v>0</v>
      </c>
      <c r="F17" s="109">
        <f>+'Budget Narrative'!F28</f>
        <v>0</v>
      </c>
      <c r="G17" s="188">
        <f>+'Budget Narrative'!H28</f>
        <v>0</v>
      </c>
      <c r="H17" s="110">
        <f>+'Budget Narrative'!I28</f>
        <v>0</v>
      </c>
      <c r="I17" s="110">
        <f>+'Budget Narrative'!J28</f>
        <v>0</v>
      </c>
      <c r="J17" s="111">
        <f>+'Budget Narrative'!K28</f>
        <v>0</v>
      </c>
      <c r="K17" s="111">
        <f>+'Budget Narrative'!L28</f>
        <v>0</v>
      </c>
      <c r="L17" s="112"/>
    </row>
    <row r="18" spans="1:15" ht="13.5" thickBot="1">
      <c r="A18" s="435"/>
      <c r="B18" s="115"/>
      <c r="C18" s="115"/>
      <c r="D18" s="115"/>
      <c r="E18" s="116"/>
      <c r="F18" s="264" t="s">
        <v>97</v>
      </c>
      <c r="G18" s="189">
        <f>SUM(G6:G17)</f>
        <v>0</v>
      </c>
      <c r="H18" s="117">
        <f>SUM(H6:H17)</f>
        <v>0</v>
      </c>
      <c r="I18" s="117">
        <f>SUM(I6:I17)</f>
        <v>0</v>
      </c>
      <c r="J18" s="118">
        <f>SUM(J6:J17)</f>
        <v>0</v>
      </c>
      <c r="K18" s="178">
        <f>SUM(K6:K17)</f>
        <v>0</v>
      </c>
      <c r="L18" s="113"/>
      <c r="O18" s="102"/>
    </row>
    <row r="19" spans="1:15" s="176" customFormat="1" ht="6" customHeight="1" thickTop="1">
      <c r="A19" s="194"/>
      <c r="B19" s="107"/>
      <c r="C19" s="107"/>
      <c r="D19" s="116"/>
      <c r="E19" s="116"/>
      <c r="F19" s="116"/>
      <c r="G19" s="175"/>
      <c r="H19" s="175"/>
      <c r="I19" s="175"/>
      <c r="J19" s="175"/>
      <c r="K19" s="179"/>
      <c r="L19" s="175"/>
      <c r="M19" s="148"/>
      <c r="N19" s="182"/>
      <c r="O19" s="182"/>
    </row>
    <row r="20" spans="1:15" ht="12.75">
      <c r="A20" s="119" t="s">
        <v>40</v>
      </c>
      <c r="B20" s="411" t="str">
        <f>'Budget Narrative'!$B$31</f>
        <v>Personnel Fringe Benefits</v>
      </c>
      <c r="C20" s="412"/>
      <c r="D20" s="412"/>
      <c r="E20" s="412"/>
      <c r="F20" s="413"/>
      <c r="G20" s="188">
        <f>+'Budget Narrative'!H38</f>
        <v>0</v>
      </c>
      <c r="H20" s="110">
        <f>+'Budget Narrative'!I38</f>
        <v>0</v>
      </c>
      <c r="I20" s="110">
        <f>+'Budget Narrative'!J38</f>
        <v>0</v>
      </c>
      <c r="J20" s="110">
        <f>+'Budget Narrative'!K38</f>
        <v>0</v>
      </c>
      <c r="K20" s="181">
        <f>+'Budget Narrative'!L38</f>
        <v>0</v>
      </c>
      <c r="L20" s="112"/>
      <c r="O20" s="102"/>
    </row>
    <row r="21" spans="1:12" ht="12.75">
      <c r="A21" s="119" t="s">
        <v>56</v>
      </c>
      <c r="B21" s="411" t="str">
        <f>'Budget Narrative'!$B$40</f>
        <v>Staff Travel</v>
      </c>
      <c r="C21" s="412"/>
      <c r="D21" s="412"/>
      <c r="E21" s="412"/>
      <c r="F21" s="413"/>
      <c r="G21" s="188">
        <f>+'Budget Narrative'!H47</f>
        <v>0</v>
      </c>
      <c r="H21" s="110">
        <f>+'Budget Narrative'!I47</f>
        <v>0</v>
      </c>
      <c r="I21" s="110">
        <f>+'Budget Narrative'!J47</f>
        <v>0</v>
      </c>
      <c r="J21" s="110">
        <f>+'Budget Narrative'!K47</f>
        <v>0</v>
      </c>
      <c r="K21" s="180">
        <f>+'Budget Narrative'!L47</f>
        <v>0</v>
      </c>
      <c r="L21" s="113"/>
    </row>
    <row r="22" spans="1:12" ht="12.75">
      <c r="A22" s="119" t="s">
        <v>57</v>
      </c>
      <c r="B22" s="411" t="str">
        <f>'Budget Narrative'!$B$50</f>
        <v>Member Travel</v>
      </c>
      <c r="C22" s="412"/>
      <c r="D22" s="412"/>
      <c r="E22" s="412"/>
      <c r="F22" s="413"/>
      <c r="G22" s="188">
        <f>+'Budget Narrative'!H57</f>
        <v>0</v>
      </c>
      <c r="H22" s="110">
        <f>+'Budget Narrative'!I57</f>
        <v>0</v>
      </c>
      <c r="I22" s="110">
        <f>+'Budget Narrative'!J57</f>
        <v>0</v>
      </c>
      <c r="J22" s="110">
        <f>+'Budget Narrative'!K57</f>
        <v>0</v>
      </c>
      <c r="K22" s="111">
        <f>+'Budget Narrative'!L57</f>
        <v>0</v>
      </c>
      <c r="L22" s="110">
        <f>+'Budget Narrative'!M57</f>
        <v>0</v>
      </c>
    </row>
    <row r="23" spans="1:12" ht="12.75">
      <c r="A23" s="119" t="s">
        <v>58</v>
      </c>
      <c r="B23" s="411" t="str">
        <f>'Budget Narrative'!$B$59</f>
        <v>Equipment  -  (Not greater than 10% of Total CNCS Budget)</v>
      </c>
      <c r="C23" s="412"/>
      <c r="D23" s="412"/>
      <c r="E23" s="412"/>
      <c r="F23" s="413"/>
      <c r="G23" s="188">
        <f>+'Budget Narrative'!H66</f>
        <v>0</v>
      </c>
      <c r="H23" s="110">
        <f>+'Budget Narrative'!I66</f>
        <v>0</v>
      </c>
      <c r="I23" s="110">
        <f>+'Budget Narrative'!J66</f>
        <v>0</v>
      </c>
      <c r="J23" s="110">
        <f>+'Budget Narrative'!K66</f>
        <v>0</v>
      </c>
      <c r="K23" s="111">
        <f>+'Budget Narrative'!L66</f>
        <v>0</v>
      </c>
      <c r="L23" s="113"/>
    </row>
    <row r="24" spans="1:12" ht="12.75">
      <c r="A24" s="119" t="s">
        <v>59</v>
      </c>
      <c r="B24" s="411" t="str">
        <f>'Budget Narrative'!$B$68</f>
        <v>Supplies  -  (Includes Member Service Gear)</v>
      </c>
      <c r="C24" s="412"/>
      <c r="D24" s="412"/>
      <c r="E24" s="412"/>
      <c r="F24" s="413"/>
      <c r="G24" s="188">
        <f>+'Budget Narrative'!H75</f>
        <v>0</v>
      </c>
      <c r="H24" s="110">
        <f>+'Budget Narrative'!I75</f>
        <v>0</v>
      </c>
      <c r="I24" s="110">
        <f>+'Budget Narrative'!J75</f>
        <v>0</v>
      </c>
      <c r="J24" s="110">
        <f>+'Budget Narrative'!K75</f>
        <v>0</v>
      </c>
      <c r="K24" s="111">
        <f>+'Budget Narrative'!L75</f>
        <v>0</v>
      </c>
      <c r="L24" s="110">
        <f>+'Budget Narrative'!M75</f>
        <v>0</v>
      </c>
    </row>
    <row r="25" spans="1:12" ht="12.75">
      <c r="A25" s="119" t="s">
        <v>7</v>
      </c>
      <c r="B25" s="411" t="str">
        <f>'Budget Narrative'!$B$77</f>
        <v>Contractual &amp; Consultant Services</v>
      </c>
      <c r="C25" s="412"/>
      <c r="D25" s="412"/>
      <c r="E25" s="412"/>
      <c r="F25" s="413"/>
      <c r="G25" s="188">
        <f>+'Budget Narrative'!H84</f>
        <v>0</v>
      </c>
      <c r="H25" s="110">
        <f>+'Budget Narrative'!I84</f>
        <v>0</v>
      </c>
      <c r="I25" s="110">
        <f>+'Budget Narrative'!J84</f>
        <v>0</v>
      </c>
      <c r="J25" s="110">
        <f>+'Budget Narrative'!K84</f>
        <v>0</v>
      </c>
      <c r="K25" s="110">
        <f>+'Budget Narrative'!L84</f>
        <v>0</v>
      </c>
      <c r="L25" s="113"/>
    </row>
    <row r="26" spans="1:16" ht="15">
      <c r="A26" s="119" t="s">
        <v>37</v>
      </c>
      <c r="B26" s="411" t="str">
        <f>'Budget Narrative'!$B$87</f>
        <v>Staff Training</v>
      </c>
      <c r="C26" s="412"/>
      <c r="D26" s="412"/>
      <c r="E26" s="412"/>
      <c r="F26" s="413"/>
      <c r="G26" s="188">
        <f>+'Budget Narrative'!H94</f>
        <v>0</v>
      </c>
      <c r="H26" s="110">
        <f>+'Budget Narrative'!I94</f>
        <v>0</v>
      </c>
      <c r="I26" s="110">
        <f>+'Budget Narrative'!J94</f>
        <v>0</v>
      </c>
      <c r="J26" s="110">
        <f>+'Budget Narrative'!K94</f>
        <v>0</v>
      </c>
      <c r="K26" s="110">
        <f>+'Budget Narrative'!L94</f>
        <v>0</v>
      </c>
      <c r="L26" s="113"/>
      <c r="N26"/>
      <c r="O26"/>
      <c r="P26" s="253"/>
    </row>
    <row r="27" spans="1:16" ht="15">
      <c r="A27" s="119" t="s">
        <v>60</v>
      </c>
      <c r="B27" s="411" t="str">
        <f>'Budget Narrative'!$B$96</f>
        <v>Member Training</v>
      </c>
      <c r="C27" s="412"/>
      <c r="D27" s="412"/>
      <c r="E27" s="412"/>
      <c r="F27" s="413"/>
      <c r="G27" s="188">
        <f>+'Budget Narrative'!H108</f>
        <v>0</v>
      </c>
      <c r="H27" s="110">
        <f>+'Budget Narrative'!I108</f>
        <v>0</v>
      </c>
      <c r="I27" s="110">
        <f>+'Budget Narrative'!J108</f>
        <v>0</v>
      </c>
      <c r="J27" s="110">
        <f>+'Budget Narrative'!K108</f>
        <v>0</v>
      </c>
      <c r="K27" s="110">
        <f>+'Budget Narrative'!L108</f>
        <v>0</v>
      </c>
      <c r="L27" s="110">
        <f>+'Budget Narrative'!M108</f>
        <v>0</v>
      </c>
      <c r="N27"/>
      <c r="O27"/>
      <c r="P27" s="254"/>
    </row>
    <row r="28" spans="1:16" ht="15">
      <c r="A28" s="119" t="s">
        <v>61</v>
      </c>
      <c r="B28" s="411" t="str">
        <f>'Budget Narrative'!$B$110</f>
        <v>Evaluation </v>
      </c>
      <c r="C28" s="412"/>
      <c r="D28" s="412"/>
      <c r="E28" s="412"/>
      <c r="F28" s="413"/>
      <c r="G28" s="188">
        <f>+'Budget Narrative'!H117</f>
        <v>0</v>
      </c>
      <c r="H28" s="110">
        <f>+'Budget Narrative'!I117</f>
        <v>0</v>
      </c>
      <c r="I28" s="110">
        <f>+'Budget Narrative'!J117</f>
        <v>0</v>
      </c>
      <c r="J28" s="110">
        <f>+'Budget Narrative'!K117</f>
        <v>0</v>
      </c>
      <c r="K28" s="111">
        <f>+'Budget Narrative'!L117</f>
        <v>0</v>
      </c>
      <c r="L28" s="113"/>
      <c r="N28" s="429"/>
      <c r="O28" s="429"/>
      <c r="P28" s="254"/>
    </row>
    <row r="29" spans="1:16" ht="15">
      <c r="A29" s="119" t="s">
        <v>62</v>
      </c>
      <c r="B29" s="411" t="str">
        <f>'Budget Narrative'!$B$119</f>
        <v>Other Program Operating Costs</v>
      </c>
      <c r="C29" s="412"/>
      <c r="D29" s="412"/>
      <c r="E29" s="412"/>
      <c r="F29" s="413"/>
      <c r="G29" s="188">
        <f>+'Budget Narrative'!H128</f>
        <v>0</v>
      </c>
      <c r="H29" s="110">
        <f>+'Budget Narrative'!I128</f>
        <v>0</v>
      </c>
      <c r="I29" s="110">
        <f>+'Budget Narrative'!J128</f>
        <v>0</v>
      </c>
      <c r="J29" s="110">
        <f>+'Budget Narrative'!K128</f>
        <v>0</v>
      </c>
      <c r="K29" s="111">
        <f>+'Budget Narrative'!L128</f>
        <v>0</v>
      </c>
      <c r="L29" s="113"/>
      <c r="N29" s="429"/>
      <c r="O29" s="429"/>
      <c r="P29" s="254"/>
    </row>
    <row r="30" spans="1:16" ht="12.75" customHeight="1" thickBot="1">
      <c r="A30" s="148" t="s">
        <v>30</v>
      </c>
      <c r="B30" s="148"/>
      <c r="C30" s="148"/>
      <c r="D30" s="148"/>
      <c r="E30" s="148"/>
      <c r="F30" s="195" t="s">
        <v>70</v>
      </c>
      <c r="G30" s="189">
        <f>SUM(G18:G29)</f>
        <v>0</v>
      </c>
      <c r="H30" s="117">
        <f>SUM(H18:H29)</f>
        <v>0</v>
      </c>
      <c r="I30" s="117">
        <f>SUM(I18:I29)</f>
        <v>0</v>
      </c>
      <c r="J30" s="117">
        <f>SUM(J18:J29)</f>
        <v>0</v>
      </c>
      <c r="K30" s="117">
        <f>SUM(K18:K29)</f>
        <v>0</v>
      </c>
      <c r="L30" s="230">
        <f>L22+L24+L27</f>
        <v>0</v>
      </c>
      <c r="N30"/>
      <c r="O30"/>
      <c r="P30" s="253"/>
    </row>
    <row r="31" spans="6:15" ht="9.75" customHeight="1" thickBot="1" thickTop="1">
      <c r="F31" s="122"/>
      <c r="G31" s="124"/>
      <c r="H31" s="124"/>
      <c r="I31" s="124"/>
      <c r="N31"/>
      <c r="O31"/>
    </row>
    <row r="32" spans="1:15" ht="13.5" thickBot="1">
      <c r="A32" s="416" t="s">
        <v>170</v>
      </c>
      <c r="B32" s="417"/>
      <c r="C32" s="417"/>
      <c r="D32" s="417"/>
      <c r="E32" s="417"/>
      <c r="F32" s="417"/>
      <c r="G32" s="440"/>
      <c r="H32" s="440"/>
      <c r="I32" s="440"/>
      <c r="J32" s="440"/>
      <c r="K32" s="440"/>
      <c r="L32" s="441"/>
      <c r="N32" s="430" t="s">
        <v>135</v>
      </c>
      <c r="O32" s="431"/>
    </row>
    <row r="33" spans="1:15" ht="13.5" thickBot="1">
      <c r="A33" s="125"/>
      <c r="B33" s="453"/>
      <c r="C33" s="453"/>
      <c r="D33" s="453"/>
      <c r="E33" s="453"/>
      <c r="F33" s="454"/>
      <c r="G33" s="186" t="s">
        <v>27</v>
      </c>
      <c r="H33" s="101" t="s">
        <v>28</v>
      </c>
      <c r="I33" s="101" t="s">
        <v>29</v>
      </c>
      <c r="J33" s="101" t="s">
        <v>80</v>
      </c>
      <c r="K33" s="101" t="s">
        <v>81</v>
      </c>
      <c r="L33" s="101" t="s">
        <v>82</v>
      </c>
      <c r="N33" s="421">
        <f>'Budget Narrative'!O151</f>
        <v>0</v>
      </c>
      <c r="O33" s="422"/>
    </row>
    <row r="34" spans="1:15" ht="63.75">
      <c r="A34" s="126" t="s">
        <v>4</v>
      </c>
      <c r="B34" s="445" t="s">
        <v>12</v>
      </c>
      <c r="C34" s="446"/>
      <c r="D34" s="103" t="s">
        <v>23</v>
      </c>
      <c r="E34" s="103" t="s">
        <v>124</v>
      </c>
      <c r="F34" s="103" t="s">
        <v>130</v>
      </c>
      <c r="G34" s="190" t="str">
        <f aca="true" t="shared" si="0" ref="G34:L34">G$5</f>
        <v>Total Program Cost</v>
      </c>
      <c r="H34" s="103" t="str">
        <f t="shared" si="0"/>
        <v>CNCS 
Share</v>
      </c>
      <c r="I34" s="103" t="str">
        <f t="shared" si="0"/>
        <v>Applicant Match</v>
      </c>
      <c r="J34" s="103" t="str">
        <f t="shared" si="0"/>
        <v>Cash</v>
      </c>
      <c r="K34" s="103" t="str">
        <f t="shared" si="0"/>
        <v>In-Kind</v>
      </c>
      <c r="L34" s="103" t="str">
        <f t="shared" si="0"/>
        <v>ServeMN Innovation</v>
      </c>
      <c r="N34"/>
      <c r="O34"/>
    </row>
    <row r="35" spans="1:15" ht="12.75">
      <c r="A35" s="127"/>
      <c r="B35" s="412" t="s">
        <v>64</v>
      </c>
      <c r="C35" s="413"/>
      <c r="D35" s="108">
        <f>+'Budget Narrative'!E145</f>
        <v>0</v>
      </c>
      <c r="E35" s="108">
        <f>+'Budget Narrative'!F145</f>
        <v>0</v>
      </c>
      <c r="F35" s="177">
        <f>+'Budget Narrative'!G145</f>
        <v>0</v>
      </c>
      <c r="G35" s="188">
        <f>+'Budget Narrative'!H145</f>
        <v>0</v>
      </c>
      <c r="H35" s="110">
        <f>+'Budget Narrative'!I145</f>
        <v>0</v>
      </c>
      <c r="I35" s="110">
        <f>+'Budget Narrative'!J145</f>
        <v>0</v>
      </c>
      <c r="J35" s="111">
        <f>+'Budget Narrative'!K145</f>
        <v>0</v>
      </c>
      <c r="K35" s="112"/>
      <c r="L35" s="128">
        <f>+'Budget Narrative'!M145</f>
        <v>0</v>
      </c>
      <c r="N35" s="429"/>
      <c r="O35" s="429"/>
    </row>
    <row r="36" spans="1:15" ht="12.75">
      <c r="A36" s="127"/>
      <c r="B36" s="107" t="s">
        <v>186</v>
      </c>
      <c r="C36" s="291"/>
      <c r="D36" s="108">
        <f>+'Budget Narrative'!E146</f>
        <v>0</v>
      </c>
      <c r="E36" s="108">
        <f>+'Budget Narrative'!F146</f>
        <v>0</v>
      </c>
      <c r="F36" s="177">
        <f>+'Budget Narrative'!G146</f>
        <v>0</v>
      </c>
      <c r="G36" s="188">
        <f>+'Budget Narrative'!H146</f>
        <v>0</v>
      </c>
      <c r="H36" s="110">
        <f>+'Budget Narrative'!I146</f>
        <v>0</v>
      </c>
      <c r="I36" s="110">
        <f>+'Budget Narrative'!J146</f>
        <v>0</v>
      </c>
      <c r="J36" s="111">
        <f>+'Budget Narrative'!K146</f>
        <v>0</v>
      </c>
      <c r="K36" s="113"/>
      <c r="L36" s="128">
        <f>+'Budget Narrative'!M146</f>
        <v>0</v>
      </c>
      <c r="N36" s="429"/>
      <c r="O36" s="429"/>
    </row>
    <row r="37" spans="1:15" ht="12.75">
      <c r="A37" s="127"/>
      <c r="B37" s="412" t="s">
        <v>156</v>
      </c>
      <c r="C37" s="413"/>
      <c r="D37" s="108">
        <f>+'Budget Narrative'!E147</f>
        <v>0</v>
      </c>
      <c r="E37" s="108">
        <f>+'Budget Narrative'!F147</f>
        <v>0</v>
      </c>
      <c r="F37" s="177">
        <f>+'Budget Narrative'!G147</f>
        <v>0</v>
      </c>
      <c r="G37" s="188">
        <f>+'Budget Narrative'!H147</f>
        <v>0</v>
      </c>
      <c r="H37" s="110">
        <f>+'Budget Narrative'!I147</f>
        <v>0</v>
      </c>
      <c r="I37" s="110">
        <f>+'Budget Narrative'!J147</f>
        <v>0</v>
      </c>
      <c r="J37" s="111">
        <f>+'Budget Narrative'!K147</f>
        <v>0</v>
      </c>
      <c r="K37" s="113"/>
      <c r="L37" s="128">
        <f>+'Budget Narrative'!M147</f>
        <v>0</v>
      </c>
      <c r="N37" s="429"/>
      <c r="O37" s="429"/>
    </row>
    <row r="38" spans="1:15" ht="12.75">
      <c r="A38" s="127"/>
      <c r="B38" s="412" t="s">
        <v>157</v>
      </c>
      <c r="C38" s="413"/>
      <c r="D38" s="108">
        <f>+'Budget Narrative'!E148</f>
        <v>0</v>
      </c>
      <c r="E38" s="108">
        <f>+'Budget Narrative'!F148</f>
        <v>0</v>
      </c>
      <c r="F38" s="177">
        <f>+'Budget Narrative'!G148</f>
        <v>0</v>
      </c>
      <c r="G38" s="188">
        <f>+'Budget Narrative'!H148</f>
        <v>0</v>
      </c>
      <c r="H38" s="110">
        <f>+'Budget Narrative'!I148</f>
        <v>0</v>
      </c>
      <c r="I38" s="110">
        <f>+'Budget Narrative'!J148</f>
        <v>0</v>
      </c>
      <c r="J38" s="111">
        <f>+'Budget Narrative'!K148</f>
        <v>0</v>
      </c>
      <c r="K38" s="113"/>
      <c r="L38" s="128">
        <f>+'Budget Narrative'!M148</f>
        <v>0</v>
      </c>
      <c r="N38"/>
      <c r="O38"/>
    </row>
    <row r="39" spans="1:15" ht="12.75">
      <c r="A39" s="127"/>
      <c r="B39" s="412" t="s">
        <v>65</v>
      </c>
      <c r="C39" s="413"/>
      <c r="D39" s="108">
        <f>+'Budget Narrative'!E149</f>
        <v>0</v>
      </c>
      <c r="E39" s="108">
        <f>+'Budget Narrative'!F149</f>
        <v>0</v>
      </c>
      <c r="F39" s="177">
        <f>+'Budget Narrative'!G149</f>
        <v>0</v>
      </c>
      <c r="G39" s="188">
        <f>+'Budget Narrative'!H149</f>
        <v>0</v>
      </c>
      <c r="H39" s="110">
        <f>+'Budget Narrative'!I149</f>
        <v>0</v>
      </c>
      <c r="I39" s="110">
        <f>+'Budget Narrative'!J149</f>
        <v>0</v>
      </c>
      <c r="J39" s="111">
        <f>+'Budget Narrative'!K149</f>
        <v>0</v>
      </c>
      <c r="K39" s="113"/>
      <c r="L39" s="128">
        <f>+'Budget Narrative'!M149</f>
        <v>0</v>
      </c>
      <c r="N39"/>
      <c r="O39"/>
    </row>
    <row r="40" spans="1:15" ht="12.75" customHeight="1">
      <c r="A40" s="127"/>
      <c r="B40" s="412" t="s">
        <v>107</v>
      </c>
      <c r="C40" s="413"/>
      <c r="D40" s="108">
        <f>+'Budget Narrative'!E150</f>
        <v>0</v>
      </c>
      <c r="E40" s="108">
        <f>+'Budget Narrative'!F150</f>
        <v>0</v>
      </c>
      <c r="F40" s="177">
        <f>+'Budget Narrative'!G150</f>
        <v>0</v>
      </c>
      <c r="G40" s="188">
        <f>+'Budget Narrative'!H150</f>
        <v>0</v>
      </c>
      <c r="H40" s="110">
        <f>+'Budget Narrative'!I150</f>
        <v>0</v>
      </c>
      <c r="I40" s="110">
        <f>+'Budget Narrative'!J150</f>
        <v>0</v>
      </c>
      <c r="J40" s="111">
        <f>+'Budget Narrative'!K150</f>
        <v>0</v>
      </c>
      <c r="K40" s="113"/>
      <c r="L40" s="128">
        <f>+'Budget Narrative'!M150</f>
        <v>0</v>
      </c>
      <c r="N40" s="429"/>
      <c r="O40" s="429"/>
    </row>
    <row r="41" spans="1:15" ht="12.75" customHeight="1">
      <c r="A41" s="129"/>
      <c r="B41" s="450"/>
      <c r="C41" s="413"/>
      <c r="D41" s="108"/>
      <c r="E41" s="108"/>
      <c r="F41" s="177"/>
      <c r="G41" s="188"/>
      <c r="H41" s="110"/>
      <c r="I41" s="110"/>
      <c r="J41" s="110"/>
      <c r="K41" s="113"/>
      <c r="L41" s="128"/>
      <c r="N41" s="429"/>
      <c r="O41" s="429"/>
    </row>
    <row r="42" spans="1:15" ht="13.5" thickBot="1">
      <c r="A42" s="130"/>
      <c r="B42" s="444"/>
      <c r="C42" s="444"/>
      <c r="D42" s="173" t="s">
        <v>154</v>
      </c>
      <c r="E42" s="131"/>
      <c r="F42" s="132"/>
      <c r="G42" s="117">
        <f>SUM(G35:G41)</f>
        <v>0</v>
      </c>
      <c r="H42" s="117">
        <f>SUM(H35:H41)</f>
        <v>0</v>
      </c>
      <c r="I42" s="117">
        <f>SUM(I35:I41)</f>
        <v>0</v>
      </c>
      <c r="J42" s="118">
        <f>SUM(J35:J41)</f>
        <v>0</v>
      </c>
      <c r="K42" s="172"/>
      <c r="L42" s="133">
        <f>SUM(L35:L41)</f>
        <v>0</v>
      </c>
      <c r="N42"/>
      <c r="O42"/>
    </row>
    <row r="43" spans="1:15" s="176" customFormat="1" ht="12" customHeight="1" thickTop="1">
      <c r="A43" s="255" t="s">
        <v>162</v>
      </c>
      <c r="B43" s="97" t="s">
        <v>161</v>
      </c>
      <c r="C43"/>
      <c r="D43"/>
      <c r="E43"/>
      <c r="F43"/>
      <c r="G43" s="257"/>
      <c r="H43" s="257"/>
      <c r="I43" s="257"/>
      <c r="J43" s="257"/>
      <c r="K43" s="257"/>
      <c r="L43" s="257"/>
      <c r="M43" s="148"/>
      <c r="N43"/>
      <c r="O43"/>
    </row>
    <row r="44" spans="1:15" ht="12.75">
      <c r="A44" s="126"/>
      <c r="B44" s="412" t="s">
        <v>76</v>
      </c>
      <c r="C44" s="412"/>
      <c r="D44" s="412"/>
      <c r="E44" s="412"/>
      <c r="F44" s="413"/>
      <c r="G44" s="110">
        <f>+'Budget Narrative'!H157</f>
        <v>0</v>
      </c>
      <c r="H44" s="110">
        <f>+'Budget Narrative'!I157</f>
        <v>0</v>
      </c>
      <c r="I44" s="110">
        <f>+'Budget Narrative'!J157</f>
        <v>0</v>
      </c>
      <c r="J44" s="110">
        <f>+'Budget Narrative'!K157</f>
        <v>0</v>
      </c>
      <c r="K44" s="112"/>
      <c r="L44" s="110">
        <f>+'Budget Narrative'!M157</f>
        <v>0</v>
      </c>
      <c r="N44"/>
      <c r="O44"/>
    </row>
    <row r="45" spans="1:15" ht="12.75">
      <c r="A45" s="135"/>
      <c r="B45" s="412" t="s">
        <v>77</v>
      </c>
      <c r="C45" s="412"/>
      <c r="D45" s="412"/>
      <c r="E45" s="412"/>
      <c r="F45" s="413"/>
      <c r="G45" s="120">
        <f>+'Budget Narrative'!H158</f>
        <v>0</v>
      </c>
      <c r="H45" s="120">
        <f>+'Budget Narrative'!I158</f>
        <v>0</v>
      </c>
      <c r="I45" s="120">
        <f>+'Budget Narrative'!J158</f>
        <v>0</v>
      </c>
      <c r="J45" s="121">
        <f>+'Budget Narrative'!K158</f>
        <v>0</v>
      </c>
      <c r="K45" s="113"/>
      <c r="L45" s="134">
        <f>+'Budget Narrative'!M158</f>
        <v>0</v>
      </c>
      <c r="N45" s="429"/>
      <c r="O45" s="429"/>
    </row>
    <row r="46" spans="1:15" ht="12.75">
      <c r="A46" s="135"/>
      <c r="B46" s="412" t="s">
        <v>158</v>
      </c>
      <c r="C46" s="412"/>
      <c r="D46" s="412"/>
      <c r="E46" s="412"/>
      <c r="F46" s="413"/>
      <c r="G46" s="110">
        <f>+'Budget Narrative'!H159</f>
        <v>0</v>
      </c>
      <c r="H46" s="110">
        <f>+'Budget Narrative'!I159</f>
        <v>0</v>
      </c>
      <c r="I46" s="110">
        <f>+'Budget Narrative'!J159</f>
        <v>0</v>
      </c>
      <c r="J46" s="111">
        <f>+'Budget Narrative'!K159</f>
        <v>0</v>
      </c>
      <c r="K46" s="113"/>
      <c r="L46" s="128">
        <f>+'Budget Narrative'!M159</f>
        <v>0</v>
      </c>
      <c r="N46" s="429"/>
      <c r="O46" s="429"/>
    </row>
    <row r="47" spans="1:15" ht="12.75">
      <c r="A47" s="135"/>
      <c r="B47" s="412" t="s">
        <v>159</v>
      </c>
      <c r="C47" s="412"/>
      <c r="D47" s="412"/>
      <c r="E47" s="412"/>
      <c r="F47" s="413"/>
      <c r="G47" s="110">
        <f>+'Budget Narrative'!H160+'Budget Narrative'!H161</f>
        <v>0</v>
      </c>
      <c r="H47" s="110">
        <f>+'Budget Narrative'!I160+'Budget Narrative'!I161</f>
        <v>0</v>
      </c>
      <c r="I47" s="110">
        <f>+'Budget Narrative'!J160+'Budget Narrative'!J161</f>
        <v>0</v>
      </c>
      <c r="J47" s="111">
        <f>+'Budget Narrative'!K160+'Budget Narrative'!K161</f>
        <v>0</v>
      </c>
      <c r="K47" s="139"/>
      <c r="L47" s="128">
        <f>+'Budget Narrative'!M160+'Budget Narrative'!M161</f>
        <v>0</v>
      </c>
      <c r="N47"/>
      <c r="O47"/>
    </row>
    <row r="48" spans="1:15" s="176" customFormat="1" ht="14.25" customHeight="1">
      <c r="A48" s="174"/>
      <c r="B48" s="258"/>
      <c r="C48" s="259"/>
      <c r="D48" s="260"/>
      <c r="E48" s="260"/>
      <c r="F48" s="261" t="s">
        <v>163</v>
      </c>
      <c r="G48" s="256">
        <f aca="true" t="shared" si="1" ref="G48:L48">SUM(G44:G47)</f>
        <v>0</v>
      </c>
      <c r="H48" s="256">
        <f t="shared" si="1"/>
        <v>0</v>
      </c>
      <c r="I48" s="256">
        <f t="shared" si="1"/>
        <v>0</v>
      </c>
      <c r="J48" s="256">
        <f t="shared" si="1"/>
        <v>0</v>
      </c>
      <c r="K48" s="256">
        <f t="shared" si="1"/>
        <v>0</v>
      </c>
      <c r="L48" s="256">
        <f t="shared" si="1"/>
        <v>0</v>
      </c>
      <c r="M48" s="148"/>
      <c r="N48"/>
      <c r="O48"/>
    </row>
    <row r="49" spans="1:15" ht="12.75" customHeight="1" thickBot="1">
      <c r="A49" s="136"/>
      <c r="B49" s="148"/>
      <c r="C49" s="148"/>
      <c r="D49" s="20"/>
      <c r="E49" s="137"/>
      <c r="F49" s="195" t="s">
        <v>69</v>
      </c>
      <c r="G49" s="189">
        <f>SUM(G42:G47)</f>
        <v>0</v>
      </c>
      <c r="H49" s="133">
        <f>SUM(H42:H47)</f>
        <v>0</v>
      </c>
      <c r="I49" s="133">
        <f>SUM(I42:I47)</f>
        <v>0</v>
      </c>
      <c r="J49" s="138">
        <f>SUM(J42:J47)</f>
        <v>0</v>
      </c>
      <c r="K49" s="184"/>
      <c r="L49" s="133">
        <f>SUM(L42:L47)</f>
        <v>0</v>
      </c>
      <c r="N49"/>
      <c r="O49"/>
    </row>
    <row r="50" ht="9.75" customHeight="1" thickBot="1" thickTop="1"/>
    <row r="51" spans="1:12" ht="13.5" thickBot="1">
      <c r="A51" s="416" t="s">
        <v>63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8"/>
    </row>
    <row r="52" spans="1:12" ht="13.5" thickBot="1">
      <c r="A52" s="419" t="s">
        <v>116</v>
      </c>
      <c r="B52" s="420"/>
      <c r="C52" s="420"/>
      <c r="D52" s="420"/>
      <c r="E52" s="420"/>
      <c r="F52" s="420"/>
      <c r="G52" s="191" t="s">
        <v>27</v>
      </c>
      <c r="H52" s="140" t="s">
        <v>28</v>
      </c>
      <c r="I52" s="140" t="s">
        <v>29</v>
      </c>
      <c r="J52" s="140" t="s">
        <v>80</v>
      </c>
      <c r="K52" s="140" t="s">
        <v>81</v>
      </c>
      <c r="L52" s="140" t="s">
        <v>82</v>
      </c>
    </row>
    <row r="53" spans="1:15" ht="25.5">
      <c r="A53" s="451" t="s">
        <v>181</v>
      </c>
      <c r="B53" s="452"/>
      <c r="C53" s="452"/>
      <c r="D53" s="452"/>
      <c r="E53" s="452"/>
      <c r="F53" s="452"/>
      <c r="G53" s="190" t="str">
        <f aca="true" t="shared" si="2" ref="G53:L53">G$5</f>
        <v>Total Program Cost</v>
      </c>
      <c r="H53" s="103" t="str">
        <f t="shared" si="2"/>
        <v>CNCS 
Share</v>
      </c>
      <c r="I53" s="103" t="str">
        <f t="shared" si="2"/>
        <v>Applicant Match</v>
      </c>
      <c r="J53" s="103" t="str">
        <f t="shared" si="2"/>
        <v>Cash</v>
      </c>
      <c r="K53" s="103" t="str">
        <f t="shared" si="2"/>
        <v>In-Kind</v>
      </c>
      <c r="L53" s="103" t="str">
        <f t="shared" si="2"/>
        <v>ServeMN Innovation</v>
      </c>
      <c r="N53" s="425" t="s">
        <v>160</v>
      </c>
      <c r="O53" s="426"/>
    </row>
    <row r="54" spans="1:15" ht="12.75">
      <c r="A54" s="141" t="s">
        <v>4</v>
      </c>
      <c r="B54" s="445" t="s">
        <v>179</v>
      </c>
      <c r="C54" s="449"/>
      <c r="D54" s="449"/>
      <c r="E54" s="449"/>
      <c r="F54" s="446"/>
      <c r="G54" s="284">
        <f>+'Budget Narrative'!H171</f>
        <v>0</v>
      </c>
      <c r="H54" s="285">
        <f>+'Budget Narrative'!I171</f>
        <v>0</v>
      </c>
      <c r="I54" s="142">
        <f>+'Budget Narrative'!J171</f>
        <v>0</v>
      </c>
      <c r="J54" s="142">
        <f>+'Budget Narrative'!K171</f>
        <v>0</v>
      </c>
      <c r="K54" s="142">
        <f>+'Budget Narrative'!L171</f>
        <v>0</v>
      </c>
      <c r="L54" s="275">
        <f>+'Budget Narrative'!M171</f>
        <v>0</v>
      </c>
      <c r="N54" s="427"/>
      <c r="O54" s="428"/>
    </row>
    <row r="55" spans="1:15" ht="13.5" thickBot="1">
      <c r="A55" s="141" t="s">
        <v>20</v>
      </c>
      <c r="B55" s="419" t="s">
        <v>66</v>
      </c>
      <c r="C55" s="420"/>
      <c r="D55" s="420"/>
      <c r="E55" s="420"/>
      <c r="F55" s="442"/>
      <c r="G55" s="284">
        <f>+'Budget Narrative'!H176</f>
        <v>0</v>
      </c>
      <c r="H55" s="285">
        <f>+'Budget Narrative'!I176</f>
        <v>0</v>
      </c>
      <c r="I55" s="142">
        <f>+'Budget Narrative'!J176</f>
        <v>0</v>
      </c>
      <c r="J55" s="142">
        <f>+'Budget Narrative'!K176</f>
        <v>0</v>
      </c>
      <c r="K55" s="142">
        <f>+'Budget Narrative'!L176</f>
        <v>0</v>
      </c>
      <c r="L55" s="143"/>
      <c r="N55" s="241" t="e">
        <f>H57/H62</f>
        <v>#DIV/0!</v>
      </c>
      <c r="O55" s="123" t="e">
        <f>IF(N55&lt;=5%,"OK","NO")</f>
        <v>#DIV/0!</v>
      </c>
    </row>
    <row r="56" spans="1:12" ht="13.5" thickBot="1">
      <c r="A56" s="141" t="s">
        <v>79</v>
      </c>
      <c r="B56" s="443" t="s">
        <v>180</v>
      </c>
      <c r="C56" s="443"/>
      <c r="D56" s="443"/>
      <c r="E56" s="443"/>
      <c r="F56" s="443"/>
      <c r="G56" s="284">
        <f>+'Budget Narrative'!H181</f>
        <v>0</v>
      </c>
      <c r="H56" s="285">
        <f>+'Budget Narrative'!I181</f>
        <v>0</v>
      </c>
      <c r="I56" s="144"/>
      <c r="J56" s="145"/>
      <c r="K56" s="145"/>
      <c r="L56" s="276"/>
    </row>
    <row r="57" spans="1:15" ht="12.75" customHeight="1" thickBot="1">
      <c r="A57" s="148"/>
      <c r="B57" s="148"/>
      <c r="C57" s="148"/>
      <c r="D57" s="148"/>
      <c r="E57" s="148"/>
      <c r="F57" s="195" t="s">
        <v>67</v>
      </c>
      <c r="G57" s="286">
        <f aca="true" t="shared" si="3" ref="G57:L57">SUM(G54:G56)</f>
        <v>0</v>
      </c>
      <c r="H57" s="287">
        <f t="shared" si="3"/>
        <v>0</v>
      </c>
      <c r="I57" s="146">
        <f t="shared" si="3"/>
        <v>0</v>
      </c>
      <c r="J57" s="146">
        <f t="shared" si="3"/>
        <v>0</v>
      </c>
      <c r="K57" s="146">
        <f t="shared" si="3"/>
        <v>0</v>
      </c>
      <c r="L57" s="183">
        <f t="shared" si="3"/>
        <v>0</v>
      </c>
      <c r="N57" s="423" t="s">
        <v>75</v>
      </c>
      <c r="O57" s="424"/>
    </row>
    <row r="58" spans="1:15" ht="14.25" customHeight="1" thickBot="1" thickTop="1">
      <c r="A58" s="147"/>
      <c r="B58" s="148"/>
      <c r="C58" s="148"/>
      <c r="D58" s="148"/>
      <c r="E58" s="148"/>
      <c r="F58" s="149"/>
      <c r="G58" s="150"/>
      <c r="H58" s="150"/>
      <c r="I58" s="150"/>
      <c r="J58" s="150"/>
      <c r="K58" s="150"/>
      <c r="L58" s="151"/>
      <c r="N58" s="162">
        <f>G62*0.1</f>
        <v>0</v>
      </c>
      <c r="O58" s="209"/>
    </row>
    <row r="59" spans="1:12" ht="12.75">
      <c r="A59" s="152"/>
      <c r="B59" s="163" t="s">
        <v>68</v>
      </c>
      <c r="C59" s="153"/>
      <c r="D59" s="153"/>
      <c r="E59" s="153"/>
      <c r="F59" s="154"/>
      <c r="G59" s="447">
        <f>+G57+G30</f>
        <v>0</v>
      </c>
      <c r="H59" s="414">
        <f>+H57+H30</f>
        <v>0</v>
      </c>
      <c r="I59" s="414">
        <f>+I57+I30</f>
        <v>0</v>
      </c>
      <c r="J59" s="414">
        <f>+J57+J30</f>
        <v>0</v>
      </c>
      <c r="K59" s="414">
        <f>+K57+K30</f>
        <v>0</v>
      </c>
      <c r="L59" s="414">
        <f>+L30+L57</f>
        <v>0</v>
      </c>
    </row>
    <row r="60" spans="1:15" ht="13.5" thickBot="1">
      <c r="A60" s="99"/>
      <c r="B60" s="164" t="s">
        <v>71</v>
      </c>
      <c r="C60" s="155"/>
      <c r="D60" s="155"/>
      <c r="E60" s="155"/>
      <c r="F60" s="156"/>
      <c r="G60" s="448"/>
      <c r="H60" s="415"/>
      <c r="I60" s="415"/>
      <c r="J60" s="415"/>
      <c r="K60" s="415"/>
      <c r="L60" s="415"/>
      <c r="N60" s="240"/>
      <c r="O60" s="262"/>
    </row>
    <row r="61" spans="1:15" ht="9.75" customHeight="1" thickTop="1">
      <c r="A61" s="147"/>
      <c r="B61" s="148"/>
      <c r="C61" s="148"/>
      <c r="D61" s="148"/>
      <c r="E61" s="148"/>
      <c r="F61" s="148"/>
      <c r="G61" s="150"/>
      <c r="H61" s="165"/>
      <c r="I61" s="165"/>
      <c r="J61" s="150"/>
      <c r="K61" s="150"/>
      <c r="L61" s="151"/>
      <c r="N61" s="240"/>
      <c r="O61" s="263"/>
    </row>
    <row r="62" spans="1:15" ht="13.5" thickBot="1">
      <c r="A62" s="125"/>
      <c r="B62" s="166" t="s">
        <v>72</v>
      </c>
      <c r="C62" s="115"/>
      <c r="D62" s="115"/>
      <c r="E62" s="115"/>
      <c r="F62" s="157"/>
      <c r="G62" s="288">
        <f aca="true" t="shared" si="4" ref="G62:L62">+G30+G49+G57</f>
        <v>0</v>
      </c>
      <c r="H62" s="289">
        <f t="shared" si="4"/>
        <v>0</v>
      </c>
      <c r="I62" s="117">
        <f t="shared" si="4"/>
        <v>0</v>
      </c>
      <c r="J62" s="117">
        <f t="shared" si="4"/>
        <v>0</v>
      </c>
      <c r="K62" s="117">
        <f t="shared" si="4"/>
        <v>0</v>
      </c>
      <c r="L62" s="117">
        <f t="shared" si="4"/>
        <v>0</v>
      </c>
      <c r="O62" s="8"/>
    </row>
    <row r="63" spans="1:15" ht="9" customHeight="1" thickTop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85"/>
      <c r="N63" s="361" t="s">
        <v>133</v>
      </c>
      <c r="O63" s="384"/>
    </row>
    <row r="64" spans="1:15" ht="12" customHeight="1" thickBot="1">
      <c r="A64" s="125"/>
      <c r="B64" s="210" t="str">
        <f>'Budget Narrative'!$B$184</f>
        <v>CNCS Maximum 
=  $15,479 /MSY</v>
      </c>
      <c r="C64" s="116"/>
      <c r="D64" s="115"/>
      <c r="E64" s="115"/>
      <c r="F64" s="157"/>
      <c r="G64" s="294" t="e">
        <f>H62/'Budget Narrative'!O151</f>
        <v>#DIV/0!</v>
      </c>
      <c r="N64" s="232" t="s">
        <v>132</v>
      </c>
      <c r="O64" s="202">
        <f>'Budget Narrative'!P175</f>
      </c>
    </row>
    <row r="65" spans="1:15" ht="12" customHeight="1" thickBot="1" thickTop="1">
      <c r="A65" s="125"/>
      <c r="B65" s="210" t="str">
        <f>'Budget Narrative'!$B$187</f>
        <v>ServeMN Innovation Maximum =  $500/MSY</v>
      </c>
      <c r="C65" s="116"/>
      <c r="D65" s="115"/>
      <c r="E65" s="115"/>
      <c r="F65" s="157"/>
      <c r="G65" s="192" t="e">
        <f>L62/'Budget Narrative'!O151</f>
        <v>#DIV/0!</v>
      </c>
      <c r="N65" s="250" t="e">
        <f>(I30+I49+I57)/(G30+G49+G57)</f>
        <v>#DIV/0!</v>
      </c>
      <c r="O65" s="205" t="e">
        <f>IF(N65&gt;=O64,"OK","NO")</f>
        <v>#DIV/0!</v>
      </c>
    </row>
    <row r="66" spans="1:13" ht="13.5" thickTop="1">
      <c r="A66" s="247"/>
      <c r="B66" s="247"/>
      <c r="C66" s="158"/>
      <c r="D66" s="168"/>
      <c r="E66" s="168"/>
      <c r="F66" s="168"/>
      <c r="G66" s="167"/>
      <c r="H66" s="167"/>
      <c r="I66" s="167"/>
      <c r="J66" s="167"/>
      <c r="K66" s="159"/>
      <c r="L66" s="169"/>
      <c r="M66" s="170"/>
    </row>
    <row r="67" spans="1:13" ht="12.75">
      <c r="A67" s="247"/>
      <c r="B67" s="247"/>
      <c r="C67" s="158"/>
      <c r="D67" s="168"/>
      <c r="E67" s="168"/>
      <c r="F67" s="168"/>
      <c r="G67" s="167"/>
      <c r="H67" s="167"/>
      <c r="I67" s="167"/>
      <c r="J67" s="167"/>
      <c r="K67" s="159"/>
      <c r="L67" s="169"/>
      <c r="M67" s="170"/>
    </row>
    <row r="68" spans="1:2" ht="12.75">
      <c r="A68" s="148"/>
      <c r="B68" s="148"/>
    </row>
  </sheetData>
  <sheetProtection password="DD5C" sheet="1"/>
  <mergeCells count="63">
    <mergeCell ref="B35:C35"/>
    <mergeCell ref="B26:F26"/>
    <mergeCell ref="B41:C41"/>
    <mergeCell ref="A53:F53"/>
    <mergeCell ref="A32:L32"/>
    <mergeCell ref="B33:F33"/>
    <mergeCell ref="B37:C37"/>
    <mergeCell ref="B44:F44"/>
    <mergeCell ref="B45:F45"/>
    <mergeCell ref="B40:C40"/>
    <mergeCell ref="N45:O46"/>
    <mergeCell ref="B46:F46"/>
    <mergeCell ref="B54:F54"/>
    <mergeCell ref="N40:O41"/>
    <mergeCell ref="B11:D11"/>
    <mergeCell ref="B12:D12"/>
    <mergeCell ref="B13:D13"/>
    <mergeCell ref="B27:F27"/>
    <mergeCell ref="B28:F28"/>
    <mergeCell ref="N35:O37"/>
    <mergeCell ref="J59:J60"/>
    <mergeCell ref="B14:D14"/>
    <mergeCell ref="B55:F55"/>
    <mergeCell ref="B56:F56"/>
    <mergeCell ref="B42:C42"/>
    <mergeCell ref="B34:C34"/>
    <mergeCell ref="G59:G60"/>
    <mergeCell ref="H59:H60"/>
    <mergeCell ref="I59:I60"/>
    <mergeCell ref="B39:C39"/>
    <mergeCell ref="C1:L1"/>
    <mergeCell ref="A5:A18"/>
    <mergeCell ref="B5:D5"/>
    <mergeCell ref="B6:D6"/>
    <mergeCell ref="B15:D15"/>
    <mergeCell ref="B16:D16"/>
    <mergeCell ref="B17:D17"/>
    <mergeCell ref="A3:L3"/>
    <mergeCell ref="N28:O29"/>
    <mergeCell ref="B29:F29"/>
    <mergeCell ref="N32:O32"/>
    <mergeCell ref="B23:F23"/>
    <mergeCell ref="B24:F24"/>
    <mergeCell ref="B25:F25"/>
    <mergeCell ref="N63:O63"/>
    <mergeCell ref="L59:L60"/>
    <mergeCell ref="B47:F47"/>
    <mergeCell ref="A51:L51"/>
    <mergeCell ref="A52:F52"/>
    <mergeCell ref="N33:O33"/>
    <mergeCell ref="B38:C38"/>
    <mergeCell ref="K59:K60"/>
    <mergeCell ref="N57:O57"/>
    <mergeCell ref="N53:O54"/>
    <mergeCell ref="N3:O3"/>
    <mergeCell ref="B4:D4"/>
    <mergeCell ref="B20:F20"/>
    <mergeCell ref="B21:F21"/>
    <mergeCell ref="B22:F22"/>
    <mergeCell ref="B10:D10"/>
    <mergeCell ref="B7:D7"/>
    <mergeCell ref="B8:D8"/>
    <mergeCell ref="B9:D9"/>
  </mergeCells>
  <printOptions/>
  <pageMargins left="0.25" right="0.25" top="0" bottom="0" header="0.1" footer="0"/>
  <pageSetup fitToWidth="2" fitToHeight="1" horizontalDpi="600" verticalDpi="600" orientation="landscape" scale="65" r:id="rId1"/>
  <headerFooter alignWithMargins="0">
    <oddHeader>&amp;RProgram Budget 20-21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 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Lynn Lewis</cp:lastModifiedBy>
  <cp:lastPrinted>2019-09-12T19:45:20Z</cp:lastPrinted>
  <dcterms:created xsi:type="dcterms:W3CDTF">2002-11-11T15:30:00Z</dcterms:created>
  <dcterms:modified xsi:type="dcterms:W3CDTF">2019-09-12T19:45:50Z</dcterms:modified>
  <cp:category/>
  <cp:version/>
  <cp:contentType/>
  <cp:contentStatus/>
</cp:coreProperties>
</file>